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02KamleitnerS\Nextcloud\JAHRESNORM\"/>
    </mc:Choice>
  </mc:AlternateContent>
  <xr:revisionPtr revIDLastSave="0" documentId="13_ncr:1_{06892EC6-5C56-4F9C-9A25-E015A8D86C2E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Ausfüllhilfe" sheetId="15" r:id="rId1"/>
    <sheet name="aliquot" sheetId="13" r:id="rId2"/>
    <sheet name="1776_22" sheetId="8" r:id="rId3"/>
    <sheet name="1736_22" sheetId="7" r:id="rId4"/>
    <sheet name="1776_21" sheetId="1" r:id="rId5"/>
    <sheet name="1736_21" sheetId="4" r:id="rId6"/>
    <sheet name="verm.22_1776" sheetId="12" r:id="rId7"/>
    <sheet name="verm.22_1736" sheetId="11" r:id="rId8"/>
    <sheet name="verm.21_1776" sheetId="9" r:id="rId9"/>
    <sheet name="verm.21_1736" sheetId="10" r:id="rId10"/>
  </sheets>
  <definedNames>
    <definedName name="_xlnm.Print_Area" localSheetId="5">'1736_21'!$A$1:$F$44</definedName>
    <definedName name="_xlnm.Print_Area" localSheetId="3">'1736_22'!$A$1:$F$38</definedName>
    <definedName name="_xlnm.Print_Area" localSheetId="4">'1776_21'!$A$1:$F$38</definedName>
    <definedName name="_xlnm.Print_Area" localSheetId="2">'1776_22'!$A$1:$F$45</definedName>
    <definedName name="_xlnm.Print_Area" localSheetId="0">Ausfüllhilfe!$A$1:$A$20</definedName>
    <definedName name="_xlnm.Print_Area" localSheetId="9">verm.21_1736!$A$1:$F$43</definedName>
    <definedName name="_xlnm.Print_Area" localSheetId="8">verm.21_1776!$A$1:$F$44</definedName>
    <definedName name="_xlnm.Print_Area" localSheetId="7">verm.22_1736!$A$1:$F$44</definedName>
    <definedName name="_xlnm.Print_Area" localSheetId="6">verm.22_1776!$A$1:$F$44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19" i="4"/>
  <c r="E20" i="4" s="1"/>
  <c r="E22" i="4" s="1"/>
  <c r="D46" i="4" s="1"/>
  <c r="D37" i="4"/>
  <c r="E7" i="8"/>
  <c r="D37" i="8"/>
  <c r="E7" i="7"/>
  <c r="E19" i="7" s="1"/>
  <c r="D37" i="7"/>
  <c r="E7" i="1"/>
  <c r="D37" i="1"/>
  <c r="F5" i="12"/>
  <c r="E7" i="12"/>
  <c r="E19" i="12" s="1"/>
  <c r="D23" i="12"/>
  <c r="D24" i="12"/>
  <c r="D25" i="12"/>
  <c r="F5" i="11"/>
  <c r="E7" i="11"/>
  <c r="E19" i="11" s="1"/>
  <c r="D23" i="11"/>
  <c r="D24" i="11"/>
  <c r="D25" i="11"/>
  <c r="F5" i="9"/>
  <c r="E7" i="9"/>
  <c r="E19" i="9" s="1"/>
  <c r="D23" i="9"/>
  <c r="D24" i="9"/>
  <c r="D25" i="9"/>
  <c r="F5" i="10"/>
  <c r="E7" i="10"/>
  <c r="E19" i="10" s="1"/>
  <c r="D23" i="10"/>
  <c r="D24" i="10"/>
  <c r="D25" i="10"/>
  <c r="B25" i="13"/>
  <c r="C25" i="13" s="1"/>
  <c r="D25" i="13" s="1"/>
  <c r="B26" i="13"/>
  <c r="C26" i="13" s="1"/>
  <c r="B27" i="13"/>
  <c r="K27" i="13" s="1"/>
  <c r="B28" i="13"/>
  <c r="C28" i="13" s="1"/>
  <c r="B29" i="13"/>
  <c r="K29" i="13" s="1"/>
  <c r="B30" i="13"/>
  <c r="C30" i="13" s="1"/>
  <c r="B31" i="13"/>
  <c r="K31" i="13" s="1"/>
  <c r="B32" i="13"/>
  <c r="K32" i="13" s="1"/>
  <c r="B33" i="13"/>
  <c r="K33" i="13" s="1"/>
  <c r="B34" i="13"/>
  <c r="K34" i="13" s="1"/>
  <c r="B24" i="13"/>
  <c r="K24" i="13" s="1"/>
  <c r="K23" i="13"/>
  <c r="B10" i="13"/>
  <c r="K10" i="13" s="1"/>
  <c r="B11" i="13"/>
  <c r="K11" i="13" s="1"/>
  <c r="B12" i="13"/>
  <c r="K12" i="13" s="1"/>
  <c r="B13" i="13"/>
  <c r="K13" i="13" s="1"/>
  <c r="B14" i="13"/>
  <c r="K14" i="13" s="1"/>
  <c r="B15" i="13"/>
  <c r="K15" i="13" s="1"/>
  <c r="B16" i="13"/>
  <c r="C16" i="13" s="1"/>
  <c r="B17" i="13"/>
  <c r="K17" i="13" s="1"/>
  <c r="B9" i="13"/>
  <c r="K9" i="13" s="1"/>
  <c r="B8" i="13"/>
  <c r="K8" i="13" s="1"/>
  <c r="B7" i="13"/>
  <c r="K7" i="13" s="1"/>
  <c r="K6" i="13"/>
  <c r="D18" i="4"/>
  <c r="D18" i="7"/>
  <c r="D18" i="1"/>
  <c r="D18" i="8"/>
  <c r="D23" i="13"/>
  <c r="D6" i="13"/>
  <c r="E24" i="13"/>
  <c r="E25" i="13"/>
  <c r="E26" i="13"/>
  <c r="E27" i="13"/>
  <c r="E28" i="13"/>
  <c r="E29" i="13"/>
  <c r="E30" i="13"/>
  <c r="C31" i="13"/>
  <c r="D31" i="13" s="1"/>
  <c r="E31" i="13"/>
  <c r="C32" i="13"/>
  <c r="D32" i="13" s="1"/>
  <c r="E32" i="13"/>
  <c r="L32" i="13"/>
  <c r="C33" i="13"/>
  <c r="D33" i="13" s="1"/>
  <c r="E33" i="13"/>
  <c r="I33" i="13"/>
  <c r="L33" i="13"/>
  <c r="E34" i="13"/>
  <c r="L34" i="13"/>
  <c r="E23" i="13"/>
  <c r="F23" i="13" s="1"/>
  <c r="I23" i="13"/>
  <c r="L23" i="13"/>
  <c r="E7" i="13"/>
  <c r="E8" i="13"/>
  <c r="I8" i="13"/>
  <c r="E9" i="13"/>
  <c r="C10" i="13"/>
  <c r="E10" i="13"/>
  <c r="I10" i="13"/>
  <c r="L10" i="13"/>
  <c r="E11" i="13"/>
  <c r="E12" i="13"/>
  <c r="E13" i="13"/>
  <c r="I13" i="13"/>
  <c r="C14" i="13"/>
  <c r="E14" i="13"/>
  <c r="E15" i="13"/>
  <c r="E16" i="13"/>
  <c r="E17" i="13"/>
  <c r="E6" i="13"/>
  <c r="F6" i="13" s="1"/>
  <c r="I6" i="13"/>
  <c r="L6" i="13"/>
  <c r="D18" i="10"/>
  <c r="D18" i="9"/>
  <c r="D18" i="11"/>
  <c r="D18" i="12"/>
  <c r="C34" i="13" l="1"/>
  <c r="D34" i="13" s="1"/>
  <c r="F10" i="13"/>
  <c r="L24" i="13"/>
  <c r="I16" i="13"/>
  <c r="L16" i="13"/>
  <c r="I9" i="13"/>
  <c r="I11" i="13"/>
  <c r="G31" i="13"/>
  <c r="F14" i="13"/>
  <c r="K16" i="13"/>
  <c r="L27" i="13"/>
  <c r="C29" i="13"/>
  <c r="D29" i="13" s="1"/>
  <c r="G32" i="13"/>
  <c r="I24" i="13"/>
  <c r="I27" i="13"/>
  <c r="C24" i="13"/>
  <c r="D24" i="13" s="1"/>
  <c r="G24" i="13" s="1"/>
  <c r="L29" i="13"/>
  <c r="C27" i="13"/>
  <c r="D27" i="13" s="1"/>
  <c r="G27" i="13" s="1"/>
  <c r="I29" i="13"/>
  <c r="I15" i="13"/>
  <c r="I12" i="13"/>
  <c r="L9" i="13"/>
  <c r="I25" i="13"/>
  <c r="G6" i="13"/>
  <c r="N6" i="13" s="1"/>
  <c r="K25" i="13"/>
  <c r="L25" i="13"/>
  <c r="F25" i="13"/>
  <c r="L14" i="13"/>
  <c r="F33" i="13"/>
  <c r="N33" i="13" s="1"/>
  <c r="I14" i="13"/>
  <c r="C9" i="13"/>
  <c r="F9" i="13" s="1"/>
  <c r="I7" i="13"/>
  <c r="G34" i="13"/>
  <c r="F32" i="13"/>
  <c r="E38" i="7"/>
  <c r="L31" i="13"/>
  <c r="G23" i="13"/>
  <c r="N23" i="13" s="1"/>
  <c r="E20" i="10"/>
  <c r="E22" i="10" s="1"/>
  <c r="E20" i="11"/>
  <c r="E22" i="11" s="1"/>
  <c r="I17" i="13"/>
  <c r="F16" i="13"/>
  <c r="C12" i="13"/>
  <c r="F12" i="13" s="1"/>
  <c r="C7" i="13"/>
  <c r="F7" i="13" s="1"/>
  <c r="I31" i="13"/>
  <c r="G29" i="13"/>
  <c r="G25" i="13"/>
  <c r="D37" i="10"/>
  <c r="E38" i="10" s="1"/>
  <c r="D37" i="11"/>
  <c r="E38" i="11" s="1"/>
  <c r="L12" i="13"/>
  <c r="L7" i="13"/>
  <c r="G33" i="13"/>
  <c r="F31" i="13"/>
  <c r="M31" i="13" s="1"/>
  <c r="F27" i="13"/>
  <c r="M27" i="13" s="1"/>
  <c r="D37" i="9"/>
  <c r="E38" i="9" s="1"/>
  <c r="D37" i="12"/>
  <c r="E38" i="12" s="1"/>
  <c r="F28" i="13"/>
  <c r="D28" i="13"/>
  <c r="G28" i="13" s="1"/>
  <c r="H25" i="13"/>
  <c r="D30" i="13"/>
  <c r="G30" i="13" s="1"/>
  <c r="F30" i="13"/>
  <c r="H31" i="13"/>
  <c r="D26" i="13"/>
  <c r="G26" i="13" s="1"/>
  <c r="F26" i="13"/>
  <c r="D16" i="13"/>
  <c r="G16" i="13" s="1"/>
  <c r="D14" i="13"/>
  <c r="G14" i="13" s="1"/>
  <c r="D12" i="13"/>
  <c r="G12" i="13" s="1"/>
  <c r="H12" i="13" s="1"/>
  <c r="D10" i="13"/>
  <c r="G10" i="13" s="1"/>
  <c r="M10" i="13" s="1"/>
  <c r="D9" i="13"/>
  <c r="G9" i="13" s="1"/>
  <c r="I34" i="13"/>
  <c r="I32" i="13"/>
  <c r="I30" i="13"/>
  <c r="I28" i="13"/>
  <c r="I26" i="13"/>
  <c r="K30" i="13"/>
  <c r="K28" i="13"/>
  <c r="K26" i="13"/>
  <c r="E20" i="9"/>
  <c r="E22" i="9" s="1"/>
  <c r="D46" i="9" s="1"/>
  <c r="E20" i="12"/>
  <c r="E22" i="12" s="1"/>
  <c r="E19" i="1"/>
  <c r="E38" i="1" s="1"/>
  <c r="E19" i="8"/>
  <c r="E38" i="8" s="1"/>
  <c r="L17" i="13"/>
  <c r="C17" i="13"/>
  <c r="L15" i="13"/>
  <c r="C15" i="13"/>
  <c r="L13" i="13"/>
  <c r="C13" i="13"/>
  <c r="L11" i="13"/>
  <c r="C11" i="13"/>
  <c r="L8" i="13"/>
  <c r="C8" i="13"/>
  <c r="E38" i="4"/>
  <c r="E20" i="7"/>
  <c r="E22" i="7" s="1"/>
  <c r="D47" i="7" s="1"/>
  <c r="L30" i="13"/>
  <c r="L28" i="13"/>
  <c r="L26" i="13"/>
  <c r="N27" i="13" l="1"/>
  <c r="N9" i="13"/>
  <c r="N31" i="13"/>
  <c r="H33" i="13"/>
  <c r="F34" i="13"/>
  <c r="N34" i="13" s="1"/>
  <c r="N16" i="13"/>
  <c r="M25" i="13"/>
  <c r="H6" i="13"/>
  <c r="F29" i="13"/>
  <c r="N29" i="13" s="1"/>
  <c r="M14" i="13"/>
  <c r="M6" i="13"/>
  <c r="H32" i="13"/>
  <c r="N32" i="13"/>
  <c r="M29" i="13"/>
  <c r="H27" i="13"/>
  <c r="F24" i="13"/>
  <c r="H29" i="13"/>
  <c r="N25" i="13"/>
  <c r="M12" i="13"/>
  <c r="H10" i="13"/>
  <c r="D46" i="12"/>
  <c r="H23" i="13"/>
  <c r="M32" i="13"/>
  <c r="M33" i="13"/>
  <c r="M16" i="13"/>
  <c r="M23" i="13"/>
  <c r="M9" i="13"/>
  <c r="D45" i="11"/>
  <c r="D7" i="13"/>
  <c r="G7" i="13" s="1"/>
  <c r="N7" i="13" s="1"/>
  <c r="N12" i="13"/>
  <c r="N10" i="13"/>
  <c r="D44" i="10"/>
  <c r="H26" i="13"/>
  <c r="N26" i="13"/>
  <c r="M26" i="13"/>
  <c r="H16" i="13"/>
  <c r="E20" i="8"/>
  <c r="E22" i="8" s="1"/>
  <c r="D47" i="8" s="1"/>
  <c r="H9" i="13"/>
  <c r="H30" i="13"/>
  <c r="N30" i="13"/>
  <c r="M30" i="13"/>
  <c r="H14" i="13"/>
  <c r="N14" i="13"/>
  <c r="F8" i="13"/>
  <c r="D8" i="13"/>
  <c r="G8" i="13" s="1"/>
  <c r="F13" i="13"/>
  <c r="D13" i="13"/>
  <c r="G13" i="13" s="1"/>
  <c r="F17" i="13"/>
  <c r="D17" i="13"/>
  <c r="G17" i="13" s="1"/>
  <c r="F11" i="13"/>
  <c r="D11" i="13"/>
  <c r="G11" i="13" s="1"/>
  <c r="F15" i="13"/>
  <c r="D15" i="13"/>
  <c r="G15" i="13" s="1"/>
  <c r="E20" i="1"/>
  <c r="E22" i="1" s="1"/>
  <c r="D46" i="1" s="1"/>
  <c r="H28" i="13"/>
  <c r="N28" i="13"/>
  <c r="M28" i="13"/>
  <c r="M34" i="13" l="1"/>
  <c r="H34" i="13"/>
  <c r="M24" i="13"/>
  <c r="H24" i="13"/>
  <c r="N24" i="13"/>
  <c r="H7" i="13"/>
  <c r="M7" i="13"/>
  <c r="M15" i="13"/>
  <c r="N15" i="13"/>
  <c r="H15" i="13"/>
  <c r="M17" i="13"/>
  <c r="N17" i="13"/>
  <c r="H17" i="13"/>
  <c r="N8" i="13"/>
  <c r="H8" i="13"/>
  <c r="M8" i="13"/>
  <c r="H11" i="13"/>
  <c r="M11" i="13"/>
  <c r="N11" i="13"/>
  <c r="M13" i="13"/>
  <c r="H13" i="13"/>
  <c r="N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0" shapeId="0" xr:uid="{00000000-0006-0000-02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200-000004000000}">
      <text>
        <r>
          <rPr>
            <b/>
            <sz val="12"/>
            <color indexed="81"/>
            <rFont val="Tahoma"/>
            <family val="2"/>
          </rPr>
          <t xml:space="preserve">= Reststunden, die auf Jahresarbeitszeit fehlen
</t>
        </r>
      </text>
    </comment>
    <comment ref="A23" authorId="1" shapeId="0" xr:uid="{00000000-0006-0000-02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2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3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3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3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300-000005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4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400-000003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0" shapeId="0" xr:uid="{00000000-0006-0000-0400-000004000000}">
      <text>
        <r>
          <rPr>
            <b/>
            <sz val="12"/>
            <color indexed="81"/>
            <rFont val="Tahoma"/>
            <family val="2"/>
          </rPr>
          <t>= Reststunden, die auf Jahresarbeitszeit fehlen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4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4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  <author>Gerda</author>
  </authors>
  <commentList>
    <comment ref="A8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5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5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</text>
    </comment>
    <comment ref="E38" authorId="2" shapeId="0" xr:uid="{00000000-0006-0000-05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WBN Verwaltung</author>
    <author>Seibezeder</author>
  </authors>
  <commentList>
    <comment ref="D5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0" shapeId="0" xr:uid="{00000000-0006-0000-06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1" shapeId="0" xr:uid="{00000000-0006-0000-06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1" shapeId="0" xr:uid="{00000000-0006-0000-06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1" shapeId="0" xr:uid="{00000000-0006-0000-06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1" shapeId="0" xr:uid="{00000000-0006-0000-06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0" shapeId="0" xr:uid="{00000000-0006-0000-06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</text>
    </comment>
    <comment ref="E38" authorId="0" shapeId="0" xr:uid="{00000000-0006-0000-06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  <author>Gerda</author>
  </authors>
  <commentList>
    <comment ref="D5" authorId="0" shapeId="0" xr:uid="{00000000-0006-0000-07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7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700-000003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2" shapeId="0" xr:uid="{00000000-0006-0000-07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7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7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3" shapeId="0" xr:uid="{00000000-0006-0000-0700-000007000000}">
      <text>
        <r>
          <rPr>
            <b/>
            <sz val="12"/>
            <color indexed="81"/>
            <rFont val="Tahoma"/>
            <family val="2"/>
          </rPr>
          <t xml:space="preserve">SCHUG + Supplierung + Fortbildung sind für jeden LL fix vorgegeben
</t>
        </r>
        <r>
          <rPr>
            <sz val="8"/>
            <color indexed="81"/>
            <rFont val="Tahoma"/>
          </rPr>
          <t xml:space="preserve">
</t>
        </r>
      </text>
    </comment>
    <comment ref="E38" authorId="3" shapeId="0" xr:uid="{00000000-0006-0000-07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8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8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8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8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8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</text>
    </comment>
    <comment ref="E22" authorId="2" shapeId="0" xr:uid="{00000000-0006-0000-0800-000006000000}">
      <text>
        <r>
          <rPr>
            <b/>
            <sz val="11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8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8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9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  <r>
          <rPr>
            <b/>
            <sz val="9"/>
            <color indexed="81"/>
            <rFont val="Tahoma"/>
          </rPr>
          <t xml:space="preserve">
</t>
        </r>
      </text>
    </comment>
    <comment ref="F5" authorId="1" shapeId="0" xr:uid="{00000000-0006-0000-09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9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9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2" shapeId="0" xr:uid="{00000000-0006-0000-09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9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3" authorId="1" shapeId="0" xr:uid="{00000000-0006-0000-09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9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<sst xmlns="http://schemas.openxmlformats.org/spreadsheetml/2006/main" count="195" uniqueCount="59">
  <si>
    <t>Name:</t>
  </si>
  <si>
    <t>Schule:</t>
  </si>
  <si>
    <t>Unterrichtsverpflichtung pro Woche:</t>
  </si>
  <si>
    <t xml:space="preserve">1. Unterrichtsverpflichtung </t>
  </si>
  <si>
    <t>Summe</t>
  </si>
  <si>
    <t>Jahresstunden</t>
  </si>
  <si>
    <t>2. Vor-, Nachbereitung, Korrektur</t>
  </si>
  <si>
    <t>3. Sonstige Tätigkeiten</t>
  </si>
  <si>
    <t>SCHUG § 17 und § 51</t>
  </si>
  <si>
    <t xml:space="preserve">1. Zwischensumme </t>
  </si>
  <si>
    <t>2. Zwischensumme</t>
  </si>
  <si>
    <t>Gesamtsumme</t>
  </si>
  <si>
    <t>Aliquotierung der Stunden aus Teil 1, Teil 2 und Teil 3 bei Herabsetzung der Jahresnorm</t>
  </si>
  <si>
    <t xml:space="preserve"> Jahresnorm</t>
  </si>
  <si>
    <t>Zahl der Jahresstunden für Teil 3 der Jahresnorm</t>
  </si>
  <si>
    <t>Zahl der Jahresstunden für Teil 3 der Jahresnorm
(25 Dienstjahre)</t>
  </si>
  <si>
    <t xml:space="preserve"> sonstige lehramtliche
 Pflichten</t>
  </si>
  <si>
    <t xml:space="preserve"> Klassenführung/
 Klassenvorstand</t>
  </si>
  <si>
    <t xml:space="preserve"> Teilnahme an verpfl.
 Fortbildungsveranst.</t>
  </si>
  <si>
    <t>Basis: 22 wöchentliche Unterrichtsstunden</t>
  </si>
  <si>
    <t>Basis: 21 wöchentliche Unterrichtsstunden</t>
  </si>
  <si>
    <t>Mit Hilfe dieser Excel-Dateien können Sie schnell Ihre Jahresnorm erstellen.</t>
  </si>
  <si>
    <t xml:space="preserve">● Wählen Sie jenes Blatt (in der Leiste unten) aus, das Ihrer Jahresnorm und Ihrer Lehrverpflichtung entspricht. </t>
  </si>
  <si>
    <t xml:space="preserve">● Tragen Sie nun in die grau hinterlegten Felder Ihre Daten/Zahlen ein. </t>
  </si>
  <si>
    <t xml:space="preserve">● Im Teil 3 sind bereits drei Tätigkeiten fix eingetragen. </t>
  </si>
  <si>
    <t>● Nun füllen Sie die weiteren Felder mit Tätigkeiten aus dem Bereich 3 und den entsprechenden Zahlen ein, bis bei der Gesamtsumme Ihre Jahresnorm steht.</t>
  </si>
  <si>
    <t>● Bei Fragen wenden Sie sich an uns</t>
  </si>
  <si>
    <t>verpflichtende Fortbildung</t>
  </si>
  <si>
    <t>noch zu leistende Jahresstunden im Bereich C</t>
  </si>
  <si>
    <t>Betreuungsstunden</t>
  </si>
  <si>
    <t>Diese 66 Stunden können auch auf zwei Lehrer/innen aufgeteilt werden (also je 33 Stunden pro Lehrer/in)</t>
  </si>
  <si>
    <t>● Sind Sie klassenführende Lehrerin/klassenführender Lehrer oder Klassenvorstand, so tragen Sie hier in das erste graue Feld diese Tätigkeit und 66 Stunden ein.</t>
  </si>
  <si>
    <r>
      <t>Jahresstunden</t>
    </r>
    <r>
      <rPr>
        <sz val="12"/>
        <rFont val="Calibri"/>
        <family val="2"/>
      </rPr>
      <t xml:space="preserve"> Teil 3</t>
    </r>
  </si>
  <si>
    <r>
      <t xml:space="preserve"> Zahl der </t>
    </r>
    <r>
      <rPr>
        <b/>
        <sz val="12"/>
        <rFont val="Calibri"/>
        <family val="2"/>
      </rPr>
      <t xml:space="preserve">wöchentlichen
</t>
    </r>
    <r>
      <rPr>
        <sz val="12"/>
        <rFont val="Calibri"/>
        <family val="2"/>
      </rPr>
      <t xml:space="preserve"> Unterrichtsstunden</t>
    </r>
  </si>
  <si>
    <r>
      <t xml:space="preserve"> </t>
    </r>
    <r>
      <rPr>
        <b/>
        <sz val="12"/>
        <rFont val="Calibri"/>
        <family val="2"/>
      </rPr>
      <t>Prozent</t>
    </r>
    <r>
      <rPr>
        <sz val="12"/>
        <rFont val="Calibri"/>
        <family val="2"/>
      </rPr>
      <t xml:space="preserve"> der Jahresnorm</t>
    </r>
  </si>
  <si>
    <r>
      <t xml:space="preserve"> Zahl der </t>
    </r>
    <r>
      <rPr>
        <b/>
        <sz val="12"/>
        <rFont val="Calibri"/>
        <family val="2"/>
      </rPr>
      <t xml:space="preserve">wöchentlichen
</t>
    </r>
    <r>
      <rPr>
        <sz val="12"/>
        <rFont val="Calibri"/>
        <family val="2"/>
      </rPr>
      <t xml:space="preserve"> Stunden für Teil 2 der Jahresnorm</t>
    </r>
  </si>
  <si>
    <r>
      <t xml:space="preserve"> Zahl der </t>
    </r>
    <r>
      <rPr>
        <b/>
        <sz val="12"/>
        <rFont val="Calibri"/>
        <family val="2"/>
      </rPr>
      <t xml:space="preserve">Jahresstunden
</t>
    </r>
    <r>
      <rPr>
        <sz val="12"/>
        <rFont val="Calibri"/>
        <family val="2"/>
      </rPr>
      <t xml:space="preserve"> für Teil 3 der Jahresnorm</t>
    </r>
  </si>
  <si>
    <r>
      <t>Beispiel:</t>
    </r>
    <r>
      <rPr>
        <sz val="12"/>
        <rFont val="Calibri (Textkörper)"/>
      </rPr>
      <t xml:space="preserve"> Sie haben eine Jahresnorm von 1776 Stunden zu erfüllen und eine Lehrverpflichtung von 21 Wochenstunden, dann wählen Sie das Blatt </t>
    </r>
    <r>
      <rPr>
        <b/>
        <sz val="12"/>
        <rFont val="Calibri (Textkörper)"/>
      </rPr>
      <t>1776_21</t>
    </r>
    <r>
      <rPr>
        <sz val="12"/>
        <rFont val="Calibri (Textkörper)"/>
      </rPr>
      <t>.</t>
    </r>
  </si>
  <si>
    <r>
      <rPr>
        <sz val="12"/>
        <rFont val="Calibri (Textkörper)"/>
      </rPr>
      <t xml:space="preserve">Bei </t>
    </r>
    <r>
      <rPr>
        <b/>
        <sz val="12"/>
        <rFont val="Calibri (Textkörper)"/>
      </rPr>
      <t>Herabsetzung der Jahresnorm</t>
    </r>
    <r>
      <rPr>
        <sz val="12"/>
        <rFont val="Calibri (Textkörper)"/>
      </rPr>
      <t xml:space="preserve"> ("Verminderung") wählen Sie das entsprechende Blatt im rechten Bereich und tragen bei "Unterrichtsverpflichtung pro Woche" </t>
    </r>
    <r>
      <rPr>
        <b/>
        <sz val="12"/>
        <rFont val="Calibri (Textkörper)"/>
      </rPr>
      <t>im grauen Feld Ihre Wochenstunden</t>
    </r>
    <r>
      <rPr>
        <sz val="12"/>
        <rFont val="Calibri (Textkörper)"/>
      </rPr>
      <t xml:space="preserve"> ein. </t>
    </r>
  </si>
  <si>
    <t>Liebe Kolleg:innen!</t>
  </si>
  <si>
    <r>
      <t xml:space="preserve">        telefonisch:       </t>
    </r>
    <r>
      <rPr>
        <b/>
        <sz val="12"/>
        <rFont val="Calibri (Textkörper)"/>
      </rPr>
      <t xml:space="preserve">  01 53 454/567</t>
    </r>
  </si>
  <si>
    <r>
      <t xml:space="preserve"> besondere Tätigkeiten
 für </t>
    </r>
    <r>
      <rPr>
        <u/>
        <sz val="12"/>
        <rFont val="Calibri"/>
        <family val="2"/>
      </rPr>
      <t>nicht klassenführende</t>
    </r>
    <r>
      <rPr>
        <sz val="12"/>
        <rFont val="Calibri"/>
        <family val="2"/>
      </rPr>
      <t xml:space="preserve">
 Lehrer:innen</t>
    </r>
  </si>
  <si>
    <r>
      <t xml:space="preserve"> besondere Tätigkeiten
 für </t>
    </r>
    <r>
      <rPr>
        <u/>
        <sz val="12"/>
        <rFont val="Calibri"/>
        <family val="2"/>
      </rPr>
      <t>klassenführende</t>
    </r>
    <r>
      <rPr>
        <sz val="12"/>
        <rFont val="Calibri"/>
        <family val="2"/>
      </rPr>
      <t xml:space="preserve">
 Lehrer:innen</t>
    </r>
  </si>
  <si>
    <t xml:space="preserve"> Jahresnorm für Kolleg:innen,
 die vor dem 1. März den 43. Geburtstag haben</t>
  </si>
  <si>
    <t xml:space="preserve">        per Email:          office@fsg-pv.wien</t>
  </si>
  <si>
    <t xml:space="preserve">Haben Sie vor dem 1. März 2025 Ihren 43. Geburtstag, beträgt Ihre Jahresnorm 1736 Stunden, für alle anderen Kolleg/innen beträgt die Jahresnorm 1776 Stunden. </t>
  </si>
  <si>
    <t>Team Karin Medits-Steiner FSG-GÖD-ZV</t>
  </si>
  <si>
    <t>© fsg-pv.wien - September 2024</t>
  </si>
  <si>
    <t>JAHRESNORM für 2024/2025 mit 1776 Jahresstunden (Basis: 22)</t>
  </si>
  <si>
    <t>JAHRESNORM für 2024/2025 mit 1736 Jahresstunden (Basis: 22)</t>
  </si>
  <si>
    <t>JAHRESNORM für 2024/2025 mit 1776 Jahresstunden (Basis: 21)</t>
  </si>
  <si>
    <t>JAHRESNORM für 2024/2025 mit 1736 Jahresstunden (Basis: 21)</t>
  </si>
  <si>
    <t>JAHRESNORM 1776 verminderte Lehrverpflichtung (Basis: 22) für 2024/2025</t>
  </si>
  <si>
    <t>JAHRESNORM 1736 verminderte Lehrverpflichtung (Basis: 22) für 2024/2025</t>
  </si>
  <si>
    <t>JAHRESNORM 1776 verminderte Lehrverpflichtung (Basis: 21) für 2024/25</t>
  </si>
  <si>
    <t>JAHRESNORM 1736 verminderte Lehrverpflichtung (Basis: 21) für 2024/25</t>
  </si>
  <si>
    <t>Lehrperson</t>
  </si>
  <si>
    <t>Schulleitung</t>
  </si>
  <si>
    <t>Ihr Team Karin Medits-Steiner FSG-GÖD-ZV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</si>
</sst>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>
    <font>
      <sz val="10"/>
      <name val="Arial"/>
    </font>
    <font>
      <sz val="8"/>
      <color indexed="81"/>
      <name val="Tahoma"/>
    </font>
    <font>
      <sz val="12"/>
      <name val="Arial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4"/>
      <name val="Arial"/>
      <family val="2"/>
    </font>
    <font>
      <b/>
      <sz val="11"/>
      <color indexed="81"/>
      <name val="Tahoma"/>
      <family val="2"/>
    </font>
    <font>
      <u/>
      <sz val="10"/>
      <color indexed="12"/>
      <name val="Arial"/>
    </font>
    <font>
      <b/>
      <sz val="9"/>
      <color indexed="81"/>
      <name val="Tahoma"/>
    </font>
    <font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u/>
      <sz val="12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 (Textkörper)"/>
    </font>
    <font>
      <b/>
      <sz val="12"/>
      <color rgb="FFFF0000"/>
      <name val="Calibri (Textkörper)"/>
    </font>
    <font>
      <b/>
      <sz val="12"/>
      <name val="Calibri (Textkörper)"/>
    </font>
    <font>
      <b/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Protection="1"/>
    <xf numFmtId="49" fontId="13" fillId="0" borderId="0" xfId="0" applyNumberFormat="1" applyFont="1" applyFill="1" applyAlignment="1" applyProtection="1">
      <alignment horizontal="left" vertical="top" wrapText="1" indent="1"/>
      <protection hidden="1"/>
    </xf>
    <xf numFmtId="49" fontId="14" fillId="0" borderId="0" xfId="0" applyNumberFormat="1" applyFont="1" applyFill="1" applyAlignment="1" applyProtection="1">
      <alignment vertical="top" wrapText="1"/>
      <protection hidden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5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1" xfId="0" applyFont="1" applyBorder="1" applyAlignment="1" applyProtection="1">
      <alignment vertical="center"/>
      <protection hidden="1"/>
    </xf>
    <xf numFmtId="0" fontId="15" fillId="3" borderId="0" xfId="0" applyFont="1" applyFill="1" applyAlignment="1">
      <alignment vertical="center"/>
    </xf>
    <xf numFmtId="0" fontId="15" fillId="0" borderId="1" xfId="0" applyFont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center" textRotation="90" wrapText="1"/>
    </xf>
    <xf numFmtId="0" fontId="15" fillId="0" borderId="17" xfId="0" applyFont="1" applyBorder="1" applyAlignment="1">
      <alignment horizontal="center" textRotation="90" wrapText="1"/>
    </xf>
    <xf numFmtId="0" fontId="15" fillId="0" borderId="18" xfId="0" applyFont="1" applyBorder="1" applyAlignment="1">
      <alignment horizontal="center" textRotation="90" wrapText="1"/>
    </xf>
    <xf numFmtId="0" fontId="15" fillId="0" borderId="19" xfId="0" applyFont="1" applyBorder="1" applyAlignment="1">
      <alignment horizontal="center" textRotation="90" wrapText="1"/>
    </xf>
    <xf numFmtId="0" fontId="15" fillId="0" borderId="20" xfId="0" applyFont="1" applyBorder="1" applyAlignment="1">
      <alignment horizontal="center" textRotation="90" wrapText="1"/>
    </xf>
    <xf numFmtId="0" fontId="15" fillId="0" borderId="21" xfId="0" applyFont="1" applyBorder="1" applyAlignment="1">
      <alignment horizontal="center" textRotation="90" wrapText="1"/>
    </xf>
    <xf numFmtId="0" fontId="15" fillId="0" borderId="22" xfId="0" applyFont="1" applyBorder="1" applyAlignment="1">
      <alignment horizontal="center" textRotation="90" wrapText="1"/>
    </xf>
    <xf numFmtId="0" fontId="15" fillId="0" borderId="23" xfId="0" applyFont="1" applyBorder="1" applyAlignment="1">
      <alignment horizontal="center" textRotation="90" wrapText="1"/>
    </xf>
    <xf numFmtId="0" fontId="15" fillId="0" borderId="24" xfId="0" applyFont="1" applyBorder="1" applyAlignment="1">
      <alignment horizontal="center" textRotation="90" wrapText="1"/>
    </xf>
    <xf numFmtId="0" fontId="15" fillId="0" borderId="25" xfId="0" applyFont="1" applyBorder="1" applyAlignment="1">
      <alignment horizontal="center" textRotation="90" wrapText="1"/>
    </xf>
    <xf numFmtId="0" fontId="15" fillId="0" borderId="26" xfId="0" applyFont="1" applyBorder="1" applyAlignment="1">
      <alignment horizontal="center" textRotation="90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65" fontId="15" fillId="0" borderId="30" xfId="0" applyNumberFormat="1" applyFont="1" applyBorder="1" applyAlignment="1">
      <alignment vertical="center"/>
    </xf>
    <xf numFmtId="165" fontId="15" fillId="0" borderId="31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5" fillId="0" borderId="3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1" fontId="15" fillId="0" borderId="34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5" fontId="15" fillId="0" borderId="34" xfId="0" applyNumberFormat="1" applyFont="1" applyBorder="1" applyAlignment="1">
      <alignment vertical="center"/>
    </xf>
    <xf numFmtId="165" fontId="15" fillId="0" borderId="35" xfId="0" applyNumberFormat="1" applyFont="1" applyBorder="1" applyAlignment="1">
      <alignment vertical="center"/>
    </xf>
    <xf numFmtId="1" fontId="15" fillId="0" borderId="36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65" fontId="15" fillId="0" borderId="37" xfId="0" applyNumberFormat="1" applyFont="1" applyBorder="1" applyAlignment="1">
      <alignment vertical="center"/>
    </xf>
    <xf numFmtId="165" fontId="15" fillId="0" borderId="38" xfId="0" applyNumberFormat="1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49" fontId="15" fillId="0" borderId="0" xfId="0" applyNumberFormat="1" applyFont="1" applyFill="1" applyAlignment="1" applyProtection="1">
      <alignment horizontal="left" vertical="center" wrapText="1"/>
      <protection hidden="1"/>
    </xf>
    <xf numFmtId="49" fontId="13" fillId="0" borderId="0" xfId="0" applyNumberFormat="1" applyFont="1" applyFill="1" applyAlignment="1" applyProtection="1">
      <alignment horizontal="left" vertical="center" wrapText="1"/>
      <protection hidden="1"/>
    </xf>
    <xf numFmtId="49" fontId="14" fillId="0" borderId="0" xfId="0" applyNumberFormat="1" applyFont="1" applyFill="1" applyAlignment="1" applyProtection="1">
      <alignment vertical="center" wrapText="1"/>
      <protection hidden="1"/>
    </xf>
    <xf numFmtId="0" fontId="19" fillId="0" borderId="0" xfId="0" applyFont="1" applyAlignment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5" fillId="4" borderId="0" xfId="0" applyFont="1" applyFill="1" applyAlignment="1">
      <alignment vertical="center"/>
    </xf>
    <xf numFmtId="0" fontId="17" fillId="4" borderId="0" xfId="0" applyFont="1" applyFill="1" applyBorder="1" applyAlignment="1" applyProtection="1">
      <alignment vertical="center"/>
    </xf>
    <xf numFmtId="49" fontId="20" fillId="0" borderId="0" xfId="0" applyNumberFormat="1" applyFont="1" applyFill="1" applyAlignment="1" applyProtection="1">
      <alignment horizontal="left" vertical="center" wrapText="1"/>
      <protection hidden="1"/>
    </xf>
    <xf numFmtId="49" fontId="21" fillId="0" borderId="12" xfId="0" applyNumberFormat="1" applyFont="1" applyFill="1" applyBorder="1" applyAlignment="1" applyProtection="1">
      <alignment horizontal="left" vertical="center" wrapText="1"/>
      <protection hidden="1"/>
    </xf>
    <xf numFmtId="49" fontId="22" fillId="0" borderId="0" xfId="0" applyNumberFormat="1" applyFont="1" applyFill="1" applyAlignment="1" applyProtection="1">
      <alignment horizontal="left" vertical="center" wrapText="1"/>
      <protection hidden="1"/>
    </xf>
    <xf numFmtId="49" fontId="20" fillId="0" borderId="0" xfId="1" applyNumberFormat="1" applyFont="1" applyFill="1" applyAlignment="1" applyProtection="1">
      <alignment horizontal="left" vertical="center" wrapText="1"/>
      <protection hidden="1"/>
    </xf>
    <xf numFmtId="49" fontId="21" fillId="0" borderId="0" xfId="0" applyNumberFormat="1" applyFont="1" applyFill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Fill="1" applyAlignment="1" applyProtection="1">
      <alignment horizontal="left" vertical="center" wrapText="1"/>
      <protection hidden="1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42" xfId="0" applyFont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5" fillId="2" borderId="36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39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5" fillId="2" borderId="53" xfId="0" applyFont="1" applyFill="1" applyBorder="1" applyAlignment="1" applyProtection="1">
      <alignment horizontal="left" vertical="center"/>
      <protection locked="0"/>
    </xf>
    <xf numFmtId="0" fontId="15" fillId="2" borderId="41" xfId="0" applyFont="1" applyFill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15" fillId="2" borderId="44" xfId="0" applyFont="1" applyFill="1" applyBorder="1" applyAlignment="1" applyProtection="1">
      <alignment horizontal="left" vertical="center"/>
      <protection locked="0"/>
    </xf>
    <xf numFmtId="0" fontId="15" fillId="2" borderId="45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5" fillId="0" borderId="50" xfId="0" applyFont="1" applyBorder="1" applyAlignment="1" applyProtection="1">
      <alignment horizontal="left" vertical="center"/>
    </xf>
    <xf numFmtId="0" fontId="15" fillId="0" borderId="51" xfId="0" applyFont="1" applyBorder="1" applyAlignment="1" applyProtection="1">
      <alignment horizontal="left" vertical="center"/>
    </xf>
    <xf numFmtId="0" fontId="15" fillId="0" borderId="52" xfId="0" applyFont="1" applyBorder="1" applyAlignment="1" applyProtection="1">
      <alignment horizontal="left" vertical="center"/>
    </xf>
    <xf numFmtId="0" fontId="15" fillId="0" borderId="5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52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left" vertical="center"/>
    </xf>
    <xf numFmtId="0" fontId="15" fillId="0" borderId="45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5" fillId="0" borderId="48" xfId="0" applyFont="1" applyBorder="1" applyAlignment="1" applyProtection="1">
      <alignment horizontal="left" vertical="center"/>
    </xf>
    <xf numFmtId="0" fontId="15" fillId="0" borderId="49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2" borderId="46" xfId="0" applyFont="1" applyFill="1" applyBorder="1" applyAlignment="1" applyProtection="1">
      <alignment horizontal="left" vertical="center"/>
      <protection locked="0"/>
    </xf>
    <xf numFmtId="0" fontId="15" fillId="2" borderId="47" xfId="0" applyFont="1" applyFill="1" applyBorder="1" applyAlignment="1" applyProtection="1">
      <alignment horizontal="left" vertical="center"/>
      <protection locked="0"/>
    </xf>
    <xf numFmtId="0" fontId="15" fillId="2" borderId="37" xfId="0" applyFont="1" applyFill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55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left" vertical="center"/>
    </xf>
    <xf numFmtId="0" fontId="15" fillId="2" borderId="32" xfId="0" applyFont="1" applyFill="1" applyBorder="1" applyAlignment="1" applyProtection="1">
      <alignment horizontal="left" vertical="center"/>
      <protection locked="0"/>
    </xf>
    <xf numFmtId="0" fontId="15" fillId="2" borderId="33" xfId="0" applyFont="1" applyFill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35" xfId="0" applyFont="1" applyFill="1" applyBorder="1" applyAlignment="1" applyProtection="1">
      <alignment horizontal="left" vertical="center"/>
      <protection locked="0"/>
    </xf>
    <xf numFmtId="0" fontId="15" fillId="2" borderId="38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left" vertical="center"/>
      <protection locked="0"/>
    </xf>
    <xf numFmtId="0" fontId="15" fillId="2" borderId="56" xfId="0" applyFont="1" applyFill="1" applyBorder="1" applyAlignment="1" applyProtection="1">
      <alignment horizontal="left" vertical="center"/>
      <protection locked="0"/>
    </xf>
    <xf numFmtId="0" fontId="15" fillId="2" borderId="43" xfId="0" applyFont="1" applyFill="1" applyBorder="1" applyAlignment="1" applyProtection="1">
      <alignment horizontal="left" vertical="center"/>
      <protection locked="0"/>
    </xf>
    <xf numFmtId="0" fontId="15" fillId="2" borderId="57" xfId="0" applyFont="1" applyFill="1" applyBorder="1" applyAlignment="1" applyProtection="1">
      <alignment horizontal="left" vertical="center"/>
      <protection locked="0"/>
    </xf>
    <xf numFmtId="0" fontId="15" fillId="0" borderId="63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6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2" borderId="58" xfId="0" applyFont="1" applyFill="1" applyBorder="1" applyAlignment="1" applyProtection="1">
      <alignment horizontal="left" vertical="center"/>
      <protection locked="0"/>
    </xf>
    <xf numFmtId="0" fontId="15" fillId="2" borderId="59" xfId="0" applyFont="1" applyFill="1" applyBorder="1" applyAlignment="1" applyProtection="1">
      <alignment horizontal="left" vertical="center"/>
      <protection locked="0"/>
    </xf>
    <xf numFmtId="0" fontId="15" fillId="0" borderId="46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60" xfId="0" applyFont="1" applyBorder="1" applyAlignment="1" applyProtection="1">
      <alignment horizontal="left" vertical="center"/>
    </xf>
    <xf numFmtId="0" fontId="15" fillId="2" borderId="55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0" borderId="61" xfId="0" applyFont="1" applyBorder="1" applyAlignment="1" applyProtection="1">
      <alignment horizontal="left" vertical="center"/>
    </xf>
    <xf numFmtId="0" fontId="15" fillId="0" borderId="62" xfId="0" applyFont="1" applyBorder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6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6786563</xdr:colOff>
      <xdr:row>12</xdr:row>
      <xdr:rowOff>285749</xdr:rowOff>
    </xdr:from>
    <xdr:to>
      <xdr:col>0</xdr:col>
      <xdr:colOff>7856355</xdr:colOff>
      <xdr:row>18</xdr:row>
      <xdr:rowOff>604836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B367A77-AD7D-9F1B-EDC4-9854C8B77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563" y="7179468"/>
          <a:ext cx="1069792" cy="1604962"/>
        </a:xfrm>
        <a:prstGeom prst="rect">
          <a:avLst/>
        </a:prstGeom>
      </xdr:spPr>
    </xdr:pic>
    <xdr:clientData/>
  </xdr:twoCellAnchor>
  <xdr:twoCellAnchor editAs="oneCell">
    <xdr:from>
      <xdr:col>0</xdr:col>
      <xdr:colOff>5731811</xdr:colOff>
      <xdr:row>0</xdr:row>
      <xdr:rowOff>11907</xdr:rowOff>
    </xdr:from>
    <xdr:to>
      <xdr:col>0</xdr:col>
      <xdr:colOff>7574127</xdr:colOff>
      <xdr:row>1</xdr:row>
      <xdr:rowOff>304232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EC3CFB0-03CF-5E7B-5657-764657AB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1811" y="11907"/>
          <a:ext cx="1842316" cy="195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apsfsg.at?subject=Jahresnor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0"/>
  <sheetViews>
    <sheetView showGridLines="0" showRowColHeaders="0" tabSelected="1" view="pageLayout" zoomScale="80" zoomScaleNormal="100" zoomScalePageLayoutView="80" workbookViewId="0"/>
  </sheetViews>
  <sheetFormatPr baseColWidth="10" defaultColWidth="11.42578125" defaultRowHeight="15.75"/>
  <cols>
    <col min="1" max="1" width="115" style="90" customWidth="1"/>
    <col min="2" max="4" width="11.42578125" style="91"/>
    <col min="5" max="16384" width="11.42578125" style="4"/>
  </cols>
  <sheetData>
    <row r="1" spans="1:1" ht="131.25" customHeight="1">
      <c r="A1" s="104" t="s">
        <v>46</v>
      </c>
    </row>
    <row r="2" spans="1:1" ht="27.75" customHeight="1">
      <c r="A2" s="97" t="s">
        <v>39</v>
      </c>
    </row>
    <row r="3" spans="1:1" ht="15">
      <c r="A3" s="97" t="s">
        <v>21</v>
      </c>
    </row>
    <row r="4" spans="1:1" ht="15">
      <c r="A4" s="97"/>
    </row>
    <row r="5" spans="1:1" ht="47.25" customHeight="1">
      <c r="A5" s="97" t="s">
        <v>22</v>
      </c>
    </row>
    <row r="6" spans="1:1" ht="46.5" customHeight="1">
      <c r="A6" s="98" t="s">
        <v>45</v>
      </c>
    </row>
    <row r="7" spans="1:1" ht="49.5" customHeight="1">
      <c r="A7" s="99" t="s">
        <v>37</v>
      </c>
    </row>
    <row r="8" spans="1:1" ht="66" customHeight="1">
      <c r="A8" s="99" t="s">
        <v>38</v>
      </c>
    </row>
    <row r="9" spans="1:1" ht="39.75" customHeight="1">
      <c r="A9" s="97" t="s">
        <v>23</v>
      </c>
    </row>
    <row r="10" spans="1:1" ht="39.75" customHeight="1">
      <c r="A10" s="97" t="s">
        <v>24</v>
      </c>
    </row>
    <row r="11" spans="1:1" ht="39.75" customHeight="1">
      <c r="A11" s="97" t="s">
        <v>31</v>
      </c>
    </row>
    <row r="12" spans="1:1" ht="26.25" customHeight="1">
      <c r="A12" s="97" t="s">
        <v>30</v>
      </c>
    </row>
    <row r="13" spans="1:1" ht="39.75" customHeight="1">
      <c r="A13" s="97" t="s">
        <v>25</v>
      </c>
    </row>
    <row r="14" spans="1:1" ht="6.75" customHeight="1">
      <c r="A14" s="97"/>
    </row>
    <row r="15" spans="1:1" ht="15">
      <c r="A15" s="97" t="s">
        <v>26</v>
      </c>
    </row>
    <row r="16" spans="1:1">
      <c r="A16" s="97" t="s">
        <v>40</v>
      </c>
    </row>
    <row r="17" spans="1:7" ht="15">
      <c r="A17" s="100" t="s">
        <v>44</v>
      </c>
    </row>
    <row r="18" spans="1:7" ht="9.75" customHeight="1"/>
    <row r="19" spans="1:7" ht="54" customHeight="1" thickBot="1">
      <c r="A19" s="101" t="s">
        <v>58</v>
      </c>
      <c r="B19" s="92"/>
      <c r="C19" s="92"/>
      <c r="D19" s="92"/>
      <c r="E19" s="5"/>
      <c r="F19" s="5"/>
      <c r="G19" s="5"/>
    </row>
    <row r="20" spans="1:7" ht="30.75" customHeight="1" thickBot="1">
      <c r="A20" s="102" t="s">
        <v>47</v>
      </c>
    </row>
  </sheetData>
  <sheetProtection sheet="1" selectLockedCells="1" selectUnlockedCells="1"/>
  <phoneticPr fontId="0" type="noConversion"/>
  <hyperlinks>
    <hyperlink ref="A17" r:id="rId1" display="        per Email:            office@apsfsg.at " xr:uid="{00000000-0004-0000-0000-000000000000}"/>
  </hyperlinks>
  <pageMargins left="0.78740157480314965" right="1.2250000000000001" top="0.6635416666666667" bottom="0.98425196850393704" header="0.51181102362204722" footer="0.78740157480314965"/>
  <pageSetup paperSize="9" scale="98" orientation="portrait" horizontalDpi="4294967293" verticalDpi="4294967293" r:id="rId2"/>
  <headerFooter alignWithMargins="0"/>
  <rowBreaks count="2" manualBreakCount="2">
    <brk id="40" max="16383" man="1"/>
    <brk id="74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22" style="6" customWidth="1"/>
    <col min="8" max="8" width="21.42578125" style="6" customWidth="1"/>
    <col min="9" max="9" width="18.140625" style="6" customWidth="1"/>
    <col min="10" max="11" width="11.42578125" style="6"/>
    <col min="12" max="16384" width="11.42578125" style="1"/>
  </cols>
  <sheetData>
    <row r="1" spans="1:6" ht="30" customHeight="1" thickBot="1">
      <c r="A1" s="158" t="s">
        <v>55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24">
        <v>21</v>
      </c>
      <c r="E5" s="8" t="s">
        <v>5</v>
      </c>
      <c r="F5" s="37">
        <f>ROUND(1736*(D5*100/21)/100,0)</f>
        <v>1736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52" t="s">
        <v>3</v>
      </c>
      <c r="B7" s="153"/>
      <c r="C7" s="153"/>
      <c r="D7" s="20"/>
      <c r="E7" s="109">
        <f>D5*36</f>
        <v>756</v>
      </c>
      <c r="F7" s="110"/>
    </row>
    <row r="8" spans="1:6" ht="30" customHeight="1">
      <c r="A8" s="150"/>
      <c r="B8" s="151"/>
      <c r="C8" s="151"/>
      <c r="D8" s="2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25"/>
      <c r="B12" s="126"/>
      <c r="C12" s="127"/>
      <c r="D12" s="13"/>
      <c r="E12" s="12"/>
      <c r="F12" s="12"/>
    </row>
    <row r="13" spans="1:6" ht="30" customHeight="1">
      <c r="A13" s="125"/>
      <c r="B13" s="126"/>
      <c r="C13" s="127"/>
      <c r="D13" s="13"/>
      <c r="E13" s="12"/>
      <c r="F13" s="12"/>
    </row>
    <row r="14" spans="1:6" ht="30" customHeight="1">
      <c r="A14" s="125"/>
      <c r="B14" s="126"/>
      <c r="C14" s="127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7" ht="30" customHeight="1" thickBot="1">
      <c r="A17" s="119"/>
      <c r="B17" s="120"/>
      <c r="C17" s="120"/>
      <c r="D17" s="14"/>
      <c r="E17" s="12"/>
      <c r="F17" s="12"/>
    </row>
    <row r="18" spans="1:7" ht="30" customHeight="1" thickBot="1">
      <c r="A18" s="128" t="s">
        <v>4</v>
      </c>
      <c r="B18" s="129"/>
      <c r="C18" s="130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09">
        <f>ROUND(E7*5/6,0)</f>
        <v>630</v>
      </c>
      <c r="F19" s="110"/>
    </row>
    <row r="20" spans="1:7" ht="30" customHeight="1" thickBot="1">
      <c r="A20" s="123" t="s">
        <v>9</v>
      </c>
      <c r="B20" s="124"/>
      <c r="C20" s="124"/>
      <c r="D20" s="10"/>
      <c r="E20" s="109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23" t="s">
        <v>7</v>
      </c>
      <c r="B22" s="124"/>
      <c r="C22" s="124"/>
      <c r="D22" s="10"/>
      <c r="E22" s="132">
        <f>F5-E20</f>
        <v>350</v>
      </c>
      <c r="F22" s="110"/>
    </row>
    <row r="23" spans="1:7" ht="30" customHeight="1">
      <c r="A23" s="147" t="s">
        <v>8</v>
      </c>
      <c r="B23" s="148"/>
      <c r="C23" s="149"/>
      <c r="D23" s="22">
        <f>ROUND(100*(D5*100/21)/100,0)</f>
        <v>100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f>ROUND(20*(D5*100/21)/100,0)</f>
        <v>20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f>ROUND(15*(D5*100/21)/100,0)</f>
        <v>15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10" ht="30" customHeight="1">
      <c r="A33" s="125"/>
      <c r="B33" s="126"/>
      <c r="C33" s="127"/>
      <c r="D33" s="13"/>
      <c r="E33" s="12"/>
      <c r="F33" s="12"/>
    </row>
    <row r="34" spans="1:10" ht="30" customHeight="1">
      <c r="A34" s="125"/>
      <c r="B34" s="126"/>
      <c r="C34" s="127"/>
      <c r="D34" s="13"/>
      <c r="E34" s="12"/>
      <c r="F34" s="12"/>
    </row>
    <row r="35" spans="1:10" ht="30" customHeight="1">
      <c r="A35" s="125"/>
      <c r="B35" s="126"/>
      <c r="C35" s="127"/>
      <c r="D35" s="13"/>
      <c r="E35" s="12"/>
      <c r="F35" s="12"/>
    </row>
    <row r="36" spans="1:10" ht="30" customHeight="1" thickBot="1">
      <c r="A36" s="142"/>
      <c r="B36" s="143"/>
      <c r="C36" s="144"/>
      <c r="D36" s="14"/>
      <c r="E36" s="12"/>
      <c r="F36" s="12"/>
    </row>
    <row r="37" spans="1:10" ht="30" customHeight="1" thickBot="1">
      <c r="A37" s="123" t="s">
        <v>10</v>
      </c>
      <c r="B37" s="124"/>
      <c r="C37" s="145"/>
      <c r="D37" s="15">
        <f>SUM(D23:D36)</f>
        <v>135</v>
      </c>
      <c r="E37" s="8"/>
      <c r="F37" s="8"/>
    </row>
    <row r="38" spans="1:10" ht="30" customHeight="1" thickBot="1">
      <c r="A38" s="123" t="s">
        <v>11</v>
      </c>
      <c r="B38" s="124"/>
      <c r="C38" s="124"/>
      <c r="D38" s="145"/>
      <c r="E38" s="132">
        <f>E7+E19+D37</f>
        <v>1521</v>
      </c>
      <c r="F38" s="110"/>
    </row>
    <row r="41" spans="1:10">
      <c r="G41" s="8"/>
      <c r="H41" s="8"/>
      <c r="I41" s="8"/>
      <c r="J41" s="8"/>
    </row>
    <row r="42" spans="1:10">
      <c r="A42" s="19"/>
      <c r="B42" s="19"/>
      <c r="D42" s="19"/>
      <c r="E42" s="19"/>
    </row>
    <row r="43" spans="1:10">
      <c r="A43" s="146" t="s">
        <v>56</v>
      </c>
      <c r="B43" s="146"/>
      <c r="D43" s="141" t="s">
        <v>57</v>
      </c>
      <c r="E43" s="141"/>
    </row>
    <row r="44" spans="1:10" ht="21">
      <c r="A44" s="140" t="s">
        <v>28</v>
      </c>
      <c r="B44" s="140"/>
      <c r="C44" s="140"/>
      <c r="D44" s="96">
        <f>E22-D37</f>
        <v>215</v>
      </c>
    </row>
  </sheetData>
  <sheetProtection sheet="1" objects="1" scenarios="1"/>
  <mergeCells count="44">
    <mergeCell ref="A27:C27"/>
    <mergeCell ref="E18:F18"/>
    <mergeCell ref="E22:F22"/>
    <mergeCell ref="A19:C19"/>
    <mergeCell ref="E19:F19"/>
    <mergeCell ref="E20:F20"/>
    <mergeCell ref="A22:C22"/>
    <mergeCell ref="A1:F1"/>
    <mergeCell ref="B3:C3"/>
    <mergeCell ref="E3:F3"/>
    <mergeCell ref="A5:C5"/>
    <mergeCell ref="E7:F7"/>
    <mergeCell ref="A44:C44"/>
    <mergeCell ref="A9:C9"/>
    <mergeCell ref="A10:C10"/>
    <mergeCell ref="A11:C11"/>
    <mergeCell ref="A15:C15"/>
    <mergeCell ref="A29:C29"/>
    <mergeCell ref="A28:C28"/>
    <mergeCell ref="A38:D38"/>
    <mergeCell ref="A33:C33"/>
    <mergeCell ref="A34:C34"/>
    <mergeCell ref="A30:C30"/>
    <mergeCell ref="A31:C31"/>
    <mergeCell ref="A32:C32"/>
    <mergeCell ref="A43:B43"/>
    <mergeCell ref="A16:C16"/>
    <mergeCell ref="A14:C14"/>
    <mergeCell ref="A8:C8"/>
    <mergeCell ref="A7:C7"/>
    <mergeCell ref="A25:C25"/>
    <mergeCell ref="A26:C26"/>
    <mergeCell ref="A24:C24"/>
    <mergeCell ref="A23:C23"/>
    <mergeCell ref="A18:C18"/>
    <mergeCell ref="A20:C20"/>
    <mergeCell ref="A17:C17"/>
    <mergeCell ref="A12:C12"/>
    <mergeCell ref="A13:C13"/>
    <mergeCell ref="E38:F38"/>
    <mergeCell ref="A35:C35"/>
    <mergeCell ref="A36:C36"/>
    <mergeCell ref="A37:C37"/>
    <mergeCell ref="D43:E43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showGridLines="0" view="pageLayout" zoomScale="80" zoomScaleNormal="100" zoomScalePageLayoutView="80" workbookViewId="0">
      <selection activeCell="E5" sqref="E5"/>
    </sheetView>
  </sheetViews>
  <sheetFormatPr baseColWidth="10" defaultRowHeight="15.75"/>
  <cols>
    <col min="1" max="1" width="10" style="6" customWidth="1"/>
    <col min="2" max="2" width="9.7109375" style="6" bestFit="1" customWidth="1"/>
    <col min="3" max="4" width="8.140625" style="6" customWidth="1"/>
    <col min="5" max="5" width="11.42578125" style="6"/>
    <col min="6" max="7" width="9" style="6" hidden="1" customWidth="1"/>
    <col min="8" max="8" width="14.85546875" style="6" customWidth="1"/>
    <col min="9" max="12" width="8" style="6" bestFit="1" customWidth="1"/>
    <col min="13" max="13" width="15.42578125" style="6" customWidth="1"/>
    <col min="14" max="14" width="17.42578125" style="6" bestFit="1" customWidth="1"/>
    <col min="15" max="19" width="11.42578125" style="49"/>
  </cols>
  <sheetData>
    <row r="1" spans="1:19" s="2" customFormat="1" ht="12" customHeight="1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49"/>
      <c r="P1" s="49"/>
      <c r="Q1" s="49"/>
      <c r="R1" s="49"/>
      <c r="S1" s="49"/>
    </row>
    <row r="2" spans="1:19" s="2" customFormat="1" ht="3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9"/>
      <c r="P2" s="49"/>
      <c r="Q2" s="49"/>
      <c r="R2" s="49"/>
      <c r="S2" s="49"/>
    </row>
    <row r="3" spans="1:19" s="2" customFormat="1" ht="18.75" thickBot="1">
      <c r="A3" s="93" t="s">
        <v>19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9"/>
      <c r="P3" s="49"/>
      <c r="Q3" s="49"/>
      <c r="R3" s="49"/>
      <c r="S3" s="49"/>
    </row>
    <row r="4" spans="1:19" s="2" customFormat="1" ht="18.75" thickBot="1">
      <c r="A4" s="50"/>
      <c r="B4" s="6"/>
      <c r="C4" s="6"/>
      <c r="D4" s="6"/>
      <c r="E4" s="6"/>
      <c r="F4" s="6"/>
      <c r="G4" s="6"/>
      <c r="H4" s="105" t="s">
        <v>32</v>
      </c>
      <c r="I4" s="106"/>
      <c r="J4" s="106"/>
      <c r="K4" s="106"/>
      <c r="L4" s="106"/>
      <c r="M4" s="106"/>
      <c r="N4" s="107"/>
      <c r="O4" s="49"/>
      <c r="P4" s="49"/>
      <c r="Q4" s="49"/>
      <c r="R4" s="49"/>
      <c r="S4" s="49"/>
    </row>
    <row r="5" spans="1:19" s="2" customFormat="1" ht="224.25" customHeight="1" thickBot="1">
      <c r="A5" s="38" t="s">
        <v>33</v>
      </c>
      <c r="B5" s="39" t="s">
        <v>34</v>
      </c>
      <c r="C5" s="40" t="s">
        <v>13</v>
      </c>
      <c r="D5" s="41" t="s">
        <v>43</v>
      </c>
      <c r="E5" s="38" t="s">
        <v>35</v>
      </c>
      <c r="F5" s="42" t="s">
        <v>14</v>
      </c>
      <c r="G5" s="43" t="s">
        <v>15</v>
      </c>
      <c r="H5" s="44" t="s">
        <v>36</v>
      </c>
      <c r="I5" s="45" t="s">
        <v>16</v>
      </c>
      <c r="J5" s="46" t="s">
        <v>17</v>
      </c>
      <c r="K5" s="46" t="s">
        <v>29</v>
      </c>
      <c r="L5" s="47" t="s">
        <v>18</v>
      </c>
      <c r="M5" s="48" t="s">
        <v>42</v>
      </c>
      <c r="N5" s="39" t="s">
        <v>41</v>
      </c>
      <c r="O5" s="49"/>
      <c r="P5" s="49"/>
      <c r="Q5" s="49"/>
      <c r="R5" s="49"/>
      <c r="S5" s="49"/>
    </row>
    <row r="6" spans="1:19" s="2" customFormat="1" ht="18">
      <c r="A6" s="51">
        <v>22</v>
      </c>
      <c r="B6" s="52">
        <v>100</v>
      </c>
      <c r="C6" s="53">
        <v>1776</v>
      </c>
      <c r="D6" s="54">
        <f>C6-40</f>
        <v>1736</v>
      </c>
      <c r="E6" s="55">
        <f t="shared" ref="E6:E17" si="0">A6*5/6</f>
        <v>18.333333333333332</v>
      </c>
      <c r="F6" s="56">
        <f t="shared" ref="F6:F17" si="1">C6-A6*36-E6*36</f>
        <v>324</v>
      </c>
      <c r="G6" s="57">
        <f t="shared" ref="G6:G17" si="2">D6-A6*36-E6*36</f>
        <v>284</v>
      </c>
      <c r="H6" s="58" t="str">
        <f t="shared" ref="H6:H16" si="3">ROUND(F6,0) &amp; " bzw. " &amp; ROUND(G6,0)</f>
        <v>324 bzw. 284</v>
      </c>
      <c r="I6" s="59">
        <f t="shared" ref="I6:I17" si="4">100*B6/$B$6</f>
        <v>100</v>
      </c>
      <c r="J6" s="60">
        <v>66</v>
      </c>
      <c r="K6" s="60">
        <f>20*B6/$B$6</f>
        <v>20</v>
      </c>
      <c r="L6" s="61">
        <f t="shared" ref="L6:L17" si="5">15*B6/$B$6</f>
        <v>15</v>
      </c>
      <c r="M6" s="62" t="str">
        <f t="shared" ref="M6:M16" si="6">ROUND(F6-SUM(I6:L6),0) &amp; " bzw. " &amp; ROUND(G6-SUM(I6:L6),0)</f>
        <v>123 bzw. 83</v>
      </c>
      <c r="N6" s="63" t="str">
        <f t="shared" ref="N6:N17" si="7">ROUND(F6-I6-SUM(K6:L6),0) &amp; " bzw. " &amp; ROUND(G6-I6-SUM(K6:L6),0)</f>
        <v>189 bzw. 149</v>
      </c>
      <c r="O6" s="49"/>
      <c r="P6" s="49"/>
      <c r="Q6" s="49"/>
      <c r="R6" s="49"/>
      <c r="S6" s="49"/>
    </row>
    <row r="7" spans="1:19" s="2" customFormat="1" ht="18">
      <c r="A7" s="64">
        <v>21</v>
      </c>
      <c r="B7" s="65">
        <f t="shared" ref="B7:B17" si="8">A7*$B$6/$A$6</f>
        <v>95.454545454545453</v>
      </c>
      <c r="C7" s="66">
        <f t="shared" ref="C7:C17" si="9">$C$6*$B7/$B$6</f>
        <v>1695.2727272727273</v>
      </c>
      <c r="D7" s="67">
        <f t="shared" ref="D7:D17" si="10">C7-40*B7/$B$6</f>
        <v>1657.090909090909</v>
      </c>
      <c r="E7" s="68">
        <f t="shared" si="0"/>
        <v>17.5</v>
      </c>
      <c r="F7" s="69">
        <f t="shared" si="1"/>
        <v>309.27272727272725</v>
      </c>
      <c r="G7" s="70">
        <f t="shared" si="2"/>
        <v>271.09090909090901</v>
      </c>
      <c r="H7" s="64" t="str">
        <f t="shared" si="3"/>
        <v>309 bzw. 271</v>
      </c>
      <c r="I7" s="71">
        <f t="shared" si="4"/>
        <v>95.454545454545453</v>
      </c>
      <c r="J7" s="72">
        <v>66</v>
      </c>
      <c r="K7" s="73">
        <f>20*B7/$B$6</f>
        <v>19.09090909090909</v>
      </c>
      <c r="L7" s="74">
        <f t="shared" si="5"/>
        <v>14.318181818181818</v>
      </c>
      <c r="M7" s="71" t="str">
        <f t="shared" si="6"/>
        <v>114 bzw. 76</v>
      </c>
      <c r="N7" s="74" t="str">
        <f t="shared" si="7"/>
        <v>180 bzw. 142</v>
      </c>
      <c r="O7" s="49"/>
      <c r="P7" s="49"/>
      <c r="Q7" s="49"/>
      <c r="R7" s="49"/>
      <c r="S7" s="49"/>
    </row>
    <row r="8" spans="1:19" s="2" customFormat="1" ht="18">
      <c r="A8" s="64">
        <v>20</v>
      </c>
      <c r="B8" s="65">
        <f t="shared" si="8"/>
        <v>90.909090909090907</v>
      </c>
      <c r="C8" s="66">
        <f t="shared" si="9"/>
        <v>1614.5454545454545</v>
      </c>
      <c r="D8" s="67">
        <f t="shared" si="10"/>
        <v>1578.1818181818182</v>
      </c>
      <c r="E8" s="68">
        <f t="shared" si="0"/>
        <v>16.666666666666668</v>
      </c>
      <c r="F8" s="69">
        <f t="shared" si="1"/>
        <v>294.5454545454545</v>
      </c>
      <c r="G8" s="70">
        <f t="shared" si="2"/>
        <v>258.18181818181824</v>
      </c>
      <c r="H8" s="64" t="str">
        <f t="shared" si="3"/>
        <v>295 bzw. 258</v>
      </c>
      <c r="I8" s="71">
        <f t="shared" si="4"/>
        <v>90.909090909090907</v>
      </c>
      <c r="J8" s="72">
        <v>66</v>
      </c>
      <c r="K8" s="73">
        <f>20*B8/$B$6</f>
        <v>18.18181818181818</v>
      </c>
      <c r="L8" s="74">
        <f t="shared" si="5"/>
        <v>13.636363636363635</v>
      </c>
      <c r="M8" s="71" t="str">
        <f t="shared" si="6"/>
        <v>106 bzw. 69</v>
      </c>
      <c r="N8" s="74" t="str">
        <f t="shared" si="7"/>
        <v>172 bzw. 135</v>
      </c>
      <c r="O8" s="49"/>
      <c r="P8" s="49"/>
      <c r="Q8" s="49"/>
      <c r="R8" s="49"/>
      <c r="S8" s="49"/>
    </row>
    <row r="9" spans="1:19" s="2" customFormat="1" ht="18">
      <c r="A9" s="64">
        <v>19</v>
      </c>
      <c r="B9" s="65">
        <f t="shared" si="8"/>
        <v>86.36363636363636</v>
      </c>
      <c r="C9" s="66">
        <f t="shared" si="9"/>
        <v>1533.8181818181818</v>
      </c>
      <c r="D9" s="67">
        <f t="shared" si="10"/>
        <v>1499.2727272727273</v>
      </c>
      <c r="E9" s="68">
        <f t="shared" si="0"/>
        <v>15.833333333333334</v>
      </c>
      <c r="F9" s="69">
        <f t="shared" si="1"/>
        <v>279.81818181818176</v>
      </c>
      <c r="G9" s="70">
        <f t="shared" si="2"/>
        <v>245.27272727272725</v>
      </c>
      <c r="H9" s="64" t="str">
        <f t="shared" si="3"/>
        <v>280 bzw. 245</v>
      </c>
      <c r="I9" s="71">
        <f t="shared" si="4"/>
        <v>86.36363636363636</v>
      </c>
      <c r="J9" s="72">
        <v>66</v>
      </c>
      <c r="K9" s="73">
        <f>20*B9/$B$6</f>
        <v>17.272727272727273</v>
      </c>
      <c r="L9" s="74">
        <f t="shared" si="5"/>
        <v>12.954545454545455</v>
      </c>
      <c r="M9" s="71" t="str">
        <f t="shared" si="6"/>
        <v>97 bzw. 63</v>
      </c>
      <c r="N9" s="74" t="str">
        <f t="shared" si="7"/>
        <v>163 bzw. 129</v>
      </c>
      <c r="O9" s="49"/>
      <c r="P9" s="49"/>
      <c r="Q9" s="49"/>
      <c r="R9" s="49"/>
      <c r="S9" s="49"/>
    </row>
    <row r="10" spans="1:19" s="2" customFormat="1" ht="18">
      <c r="A10" s="64">
        <v>18</v>
      </c>
      <c r="B10" s="65">
        <f t="shared" si="8"/>
        <v>81.818181818181813</v>
      </c>
      <c r="C10" s="66">
        <f t="shared" si="9"/>
        <v>1453.090909090909</v>
      </c>
      <c r="D10" s="67">
        <f t="shared" si="10"/>
        <v>1420.3636363636363</v>
      </c>
      <c r="E10" s="68">
        <f t="shared" si="0"/>
        <v>15</v>
      </c>
      <c r="F10" s="69">
        <f t="shared" si="1"/>
        <v>265.09090909090901</v>
      </c>
      <c r="G10" s="70">
        <f t="shared" si="2"/>
        <v>232.36363636363626</v>
      </c>
      <c r="H10" s="64" t="str">
        <f t="shared" si="3"/>
        <v>265 bzw. 232</v>
      </c>
      <c r="I10" s="71">
        <f t="shared" si="4"/>
        <v>81.818181818181813</v>
      </c>
      <c r="J10" s="72">
        <v>66</v>
      </c>
      <c r="K10" s="73">
        <f t="shared" ref="K10:K17" si="11">20*B10/$B$6</f>
        <v>16.363636363636363</v>
      </c>
      <c r="L10" s="74">
        <f t="shared" si="5"/>
        <v>12.272727272727273</v>
      </c>
      <c r="M10" s="71" t="str">
        <f t="shared" si="6"/>
        <v>89 bzw. 56</v>
      </c>
      <c r="N10" s="74" t="str">
        <f t="shared" si="7"/>
        <v>155 bzw. 122</v>
      </c>
      <c r="O10" s="49"/>
      <c r="P10" s="49"/>
      <c r="Q10" s="49"/>
      <c r="R10" s="49"/>
      <c r="S10" s="49"/>
    </row>
    <row r="11" spans="1:19" s="2" customFormat="1" ht="18">
      <c r="A11" s="64">
        <v>17</v>
      </c>
      <c r="B11" s="65">
        <f t="shared" si="8"/>
        <v>77.272727272727266</v>
      </c>
      <c r="C11" s="66">
        <f t="shared" si="9"/>
        <v>1372.3636363636363</v>
      </c>
      <c r="D11" s="67">
        <f t="shared" si="10"/>
        <v>1341.4545454545453</v>
      </c>
      <c r="E11" s="68">
        <f t="shared" si="0"/>
        <v>14.166666666666666</v>
      </c>
      <c r="F11" s="69">
        <f t="shared" si="1"/>
        <v>250.36363636363626</v>
      </c>
      <c r="G11" s="70">
        <f t="shared" si="2"/>
        <v>219.45454545454527</v>
      </c>
      <c r="H11" s="64" t="str">
        <f t="shared" si="3"/>
        <v>250 bzw. 219</v>
      </c>
      <c r="I11" s="71">
        <f t="shared" si="4"/>
        <v>77.272727272727266</v>
      </c>
      <c r="J11" s="72">
        <v>66</v>
      </c>
      <c r="K11" s="73">
        <f t="shared" si="11"/>
        <v>15.454545454545453</v>
      </c>
      <c r="L11" s="74">
        <f t="shared" si="5"/>
        <v>11.59090909090909</v>
      </c>
      <c r="M11" s="71" t="str">
        <f t="shared" si="6"/>
        <v>80 bzw. 49</v>
      </c>
      <c r="N11" s="74" t="str">
        <f t="shared" si="7"/>
        <v>146 bzw. 115</v>
      </c>
      <c r="O11" s="49"/>
      <c r="P11" s="49"/>
      <c r="Q11" s="49"/>
      <c r="R11" s="49"/>
      <c r="S11" s="49"/>
    </row>
    <row r="12" spans="1:19" s="2" customFormat="1" ht="18">
      <c r="A12" s="64">
        <v>16</v>
      </c>
      <c r="B12" s="65">
        <f t="shared" si="8"/>
        <v>72.727272727272734</v>
      </c>
      <c r="C12" s="66">
        <f t="shared" si="9"/>
        <v>1291.6363636363637</v>
      </c>
      <c r="D12" s="67">
        <f t="shared" si="10"/>
        <v>1262.5454545454547</v>
      </c>
      <c r="E12" s="68">
        <f t="shared" si="0"/>
        <v>13.333333333333334</v>
      </c>
      <c r="F12" s="69">
        <f t="shared" si="1"/>
        <v>235.63636363636374</v>
      </c>
      <c r="G12" s="70">
        <f t="shared" si="2"/>
        <v>206.54545454545473</v>
      </c>
      <c r="H12" s="64" t="str">
        <f t="shared" si="3"/>
        <v>236 bzw. 207</v>
      </c>
      <c r="I12" s="71">
        <f t="shared" si="4"/>
        <v>72.727272727272734</v>
      </c>
      <c r="J12" s="72">
        <v>66</v>
      </c>
      <c r="K12" s="73">
        <f t="shared" si="11"/>
        <v>14.545454545454547</v>
      </c>
      <c r="L12" s="74">
        <f t="shared" si="5"/>
        <v>10.90909090909091</v>
      </c>
      <c r="M12" s="71" t="str">
        <f t="shared" si="6"/>
        <v>71 bzw. 42</v>
      </c>
      <c r="N12" s="74" t="str">
        <f t="shared" si="7"/>
        <v>137 bzw. 108</v>
      </c>
      <c r="O12" s="49"/>
      <c r="P12" s="49"/>
      <c r="Q12" s="49"/>
      <c r="R12" s="49"/>
      <c r="S12" s="49"/>
    </row>
    <row r="13" spans="1:19" s="2" customFormat="1" ht="18">
      <c r="A13" s="64">
        <v>15</v>
      </c>
      <c r="B13" s="65">
        <f t="shared" si="8"/>
        <v>68.181818181818187</v>
      </c>
      <c r="C13" s="66">
        <f t="shared" si="9"/>
        <v>1210.909090909091</v>
      </c>
      <c r="D13" s="67">
        <f t="shared" si="10"/>
        <v>1183.6363636363637</v>
      </c>
      <c r="E13" s="68">
        <f t="shared" si="0"/>
        <v>12.5</v>
      </c>
      <c r="F13" s="69">
        <f t="shared" si="1"/>
        <v>220.90909090909099</v>
      </c>
      <c r="G13" s="70">
        <f t="shared" si="2"/>
        <v>193.63636363636374</v>
      </c>
      <c r="H13" s="64" t="str">
        <f t="shared" si="3"/>
        <v>221 bzw. 194</v>
      </c>
      <c r="I13" s="71">
        <f t="shared" si="4"/>
        <v>68.181818181818187</v>
      </c>
      <c r="J13" s="72">
        <v>66</v>
      </c>
      <c r="K13" s="73">
        <f t="shared" si="11"/>
        <v>13.636363636363637</v>
      </c>
      <c r="L13" s="74">
        <f t="shared" si="5"/>
        <v>10.227272727272727</v>
      </c>
      <c r="M13" s="71" t="str">
        <f t="shared" si="6"/>
        <v>63 bzw. 36</v>
      </c>
      <c r="N13" s="74" t="str">
        <f t="shared" si="7"/>
        <v>129 bzw. 102</v>
      </c>
      <c r="O13" s="49"/>
      <c r="P13" s="49"/>
      <c r="Q13" s="49"/>
      <c r="R13" s="49"/>
      <c r="S13" s="49"/>
    </row>
    <row r="14" spans="1:19" s="2" customFormat="1" ht="18">
      <c r="A14" s="64">
        <v>14</v>
      </c>
      <c r="B14" s="65">
        <f t="shared" si="8"/>
        <v>63.636363636363633</v>
      </c>
      <c r="C14" s="66">
        <f t="shared" si="9"/>
        <v>1130.181818181818</v>
      </c>
      <c r="D14" s="67">
        <f t="shared" si="10"/>
        <v>1104.7272727272725</v>
      </c>
      <c r="E14" s="68">
        <f t="shared" si="0"/>
        <v>11.666666666666666</v>
      </c>
      <c r="F14" s="69">
        <f t="shared" si="1"/>
        <v>206.18181818181802</v>
      </c>
      <c r="G14" s="70">
        <f t="shared" si="2"/>
        <v>180.72727272727252</v>
      </c>
      <c r="H14" s="64" t="str">
        <f t="shared" si="3"/>
        <v>206 bzw. 181</v>
      </c>
      <c r="I14" s="71">
        <f t="shared" si="4"/>
        <v>63.636363636363633</v>
      </c>
      <c r="J14" s="72">
        <v>66</v>
      </c>
      <c r="K14" s="73">
        <f t="shared" si="11"/>
        <v>12.727272727272727</v>
      </c>
      <c r="L14" s="74">
        <f t="shared" si="5"/>
        <v>9.545454545454545</v>
      </c>
      <c r="M14" s="71" t="str">
        <f t="shared" si="6"/>
        <v>54 bzw. 29</v>
      </c>
      <c r="N14" s="74" t="str">
        <f t="shared" si="7"/>
        <v>120 bzw. 95</v>
      </c>
      <c r="O14" s="49"/>
      <c r="P14" s="49"/>
      <c r="Q14" s="49"/>
      <c r="R14" s="49"/>
      <c r="S14" s="49"/>
    </row>
    <row r="15" spans="1:19" s="2" customFormat="1" ht="18">
      <c r="A15" s="64">
        <v>13</v>
      </c>
      <c r="B15" s="65">
        <f t="shared" si="8"/>
        <v>59.090909090909093</v>
      </c>
      <c r="C15" s="66">
        <f t="shared" si="9"/>
        <v>1049.4545454545455</v>
      </c>
      <c r="D15" s="67">
        <f t="shared" si="10"/>
        <v>1025.8181818181818</v>
      </c>
      <c r="E15" s="68">
        <f t="shared" si="0"/>
        <v>10.833333333333334</v>
      </c>
      <c r="F15" s="69">
        <f t="shared" si="1"/>
        <v>191.4545454545455</v>
      </c>
      <c r="G15" s="70">
        <f t="shared" si="2"/>
        <v>167.81818181818176</v>
      </c>
      <c r="H15" s="64" t="str">
        <f t="shared" si="3"/>
        <v>191 bzw. 168</v>
      </c>
      <c r="I15" s="71">
        <f t="shared" si="4"/>
        <v>59.090909090909093</v>
      </c>
      <c r="J15" s="72">
        <v>66</v>
      </c>
      <c r="K15" s="73">
        <f t="shared" si="11"/>
        <v>11.81818181818182</v>
      </c>
      <c r="L15" s="74">
        <f t="shared" si="5"/>
        <v>8.8636363636363633</v>
      </c>
      <c r="M15" s="71" t="str">
        <f t="shared" si="6"/>
        <v>46 bzw. 22</v>
      </c>
      <c r="N15" s="74" t="str">
        <f t="shared" si="7"/>
        <v>112 bzw. 88</v>
      </c>
      <c r="O15" s="49"/>
      <c r="P15" s="49"/>
      <c r="Q15" s="49"/>
      <c r="R15" s="49"/>
      <c r="S15" s="49"/>
    </row>
    <row r="16" spans="1:19" s="2" customFormat="1" ht="18">
      <c r="A16" s="64">
        <v>12</v>
      </c>
      <c r="B16" s="65">
        <f t="shared" si="8"/>
        <v>54.545454545454547</v>
      </c>
      <c r="C16" s="66">
        <f t="shared" si="9"/>
        <v>968.72727272727275</v>
      </c>
      <c r="D16" s="67">
        <f t="shared" si="10"/>
        <v>946.90909090909088</v>
      </c>
      <c r="E16" s="68">
        <f t="shared" si="0"/>
        <v>10</v>
      </c>
      <c r="F16" s="69">
        <f t="shared" si="1"/>
        <v>176.72727272727275</v>
      </c>
      <c r="G16" s="70">
        <f t="shared" si="2"/>
        <v>154.90909090909088</v>
      </c>
      <c r="H16" s="64" t="str">
        <f t="shared" si="3"/>
        <v>177 bzw. 155</v>
      </c>
      <c r="I16" s="71">
        <f t="shared" si="4"/>
        <v>54.545454545454547</v>
      </c>
      <c r="J16" s="72">
        <v>66</v>
      </c>
      <c r="K16" s="73">
        <f t="shared" si="11"/>
        <v>10.90909090909091</v>
      </c>
      <c r="L16" s="74">
        <f t="shared" si="5"/>
        <v>8.1818181818181817</v>
      </c>
      <c r="M16" s="71" t="str">
        <f t="shared" si="6"/>
        <v>37 bzw. 15</v>
      </c>
      <c r="N16" s="74" t="str">
        <f t="shared" si="7"/>
        <v>103 bzw. 81</v>
      </c>
      <c r="O16" s="49"/>
      <c r="P16" s="49"/>
      <c r="Q16" s="49"/>
      <c r="R16" s="49"/>
      <c r="S16" s="49"/>
    </row>
    <row r="17" spans="1:19" s="2" customFormat="1" ht="18.75" thickBot="1">
      <c r="A17" s="75">
        <v>11</v>
      </c>
      <c r="B17" s="76">
        <f t="shared" si="8"/>
        <v>50</v>
      </c>
      <c r="C17" s="77">
        <f t="shared" si="9"/>
        <v>888</v>
      </c>
      <c r="D17" s="78">
        <f t="shared" si="10"/>
        <v>868</v>
      </c>
      <c r="E17" s="79">
        <f t="shared" si="0"/>
        <v>9.1666666666666661</v>
      </c>
      <c r="F17" s="80">
        <f t="shared" si="1"/>
        <v>162</v>
      </c>
      <c r="G17" s="81">
        <f t="shared" si="2"/>
        <v>142</v>
      </c>
      <c r="H17" s="75" t="str">
        <f>ROUND(F17,1) &amp; " bzw. " &amp; ROUND(G17,1)</f>
        <v>162 bzw. 142</v>
      </c>
      <c r="I17" s="82">
        <f t="shared" si="4"/>
        <v>50</v>
      </c>
      <c r="J17" s="83">
        <v>66</v>
      </c>
      <c r="K17" s="84">
        <f t="shared" si="11"/>
        <v>10</v>
      </c>
      <c r="L17" s="85">
        <f t="shared" si="5"/>
        <v>7.5</v>
      </c>
      <c r="M17" s="86" t="str">
        <f>ROUND(F17-SUM(I17:L17),1) &amp; " bzw. " &amp; ROUND(G17-SUM(I17:L17),1)</f>
        <v>28,5 bzw. 8,5</v>
      </c>
      <c r="N17" s="76" t="str">
        <f t="shared" si="7"/>
        <v>95 bzw. 75</v>
      </c>
      <c r="O17" s="49"/>
      <c r="P17" s="49"/>
      <c r="Q17" s="49"/>
      <c r="R17" s="49"/>
      <c r="S17" s="49"/>
    </row>
    <row r="18" spans="1:19" s="2" customFormat="1" ht="47.25" customHeight="1">
      <c r="A18" s="87"/>
      <c r="B18" s="103"/>
      <c r="C18" s="103"/>
      <c r="D18" s="103"/>
      <c r="E18" s="103"/>
      <c r="F18" s="88"/>
      <c r="G18" s="88"/>
      <c r="H18" s="87"/>
      <c r="I18" s="87"/>
      <c r="J18" s="87"/>
      <c r="K18" s="103"/>
      <c r="L18" s="87"/>
      <c r="M18" s="103"/>
      <c r="N18" s="103"/>
      <c r="O18" s="49"/>
      <c r="P18" s="49"/>
      <c r="Q18" s="49"/>
      <c r="R18" s="49"/>
      <c r="S18" s="49"/>
    </row>
    <row r="19" spans="1:19" s="2" customFormat="1" ht="18">
      <c r="A19" s="108" t="s">
        <v>12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49"/>
      <c r="P19" s="49"/>
      <c r="Q19" s="49"/>
      <c r="R19" s="49"/>
      <c r="S19" s="49"/>
    </row>
    <row r="20" spans="1:19" s="2" customFormat="1" ht="18.75" thickBot="1">
      <c r="A20" s="93" t="s">
        <v>20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9"/>
      <c r="P20" s="49"/>
      <c r="Q20" s="49"/>
      <c r="R20" s="49"/>
      <c r="S20" s="49"/>
    </row>
    <row r="21" spans="1:19" s="2" customFormat="1" ht="18.75" thickBot="1">
      <c r="A21" s="6"/>
      <c r="B21" s="6"/>
      <c r="C21" s="6"/>
      <c r="D21" s="6"/>
      <c r="E21" s="6"/>
      <c r="F21" s="6"/>
      <c r="G21" s="6"/>
      <c r="H21" s="105" t="s">
        <v>32</v>
      </c>
      <c r="I21" s="106"/>
      <c r="J21" s="106"/>
      <c r="K21" s="106"/>
      <c r="L21" s="106"/>
      <c r="M21" s="106"/>
      <c r="N21" s="107"/>
      <c r="O21" s="49"/>
      <c r="P21" s="49"/>
      <c r="Q21" s="49"/>
      <c r="R21" s="49"/>
      <c r="S21" s="49"/>
    </row>
    <row r="22" spans="1:19" s="2" customFormat="1" ht="224.25" customHeight="1" thickBot="1">
      <c r="A22" s="38" t="s">
        <v>33</v>
      </c>
      <c r="B22" s="39" t="s">
        <v>34</v>
      </c>
      <c r="C22" s="40" t="s">
        <v>13</v>
      </c>
      <c r="D22" s="41" t="s">
        <v>43</v>
      </c>
      <c r="E22" s="38" t="s">
        <v>35</v>
      </c>
      <c r="F22" s="42" t="s">
        <v>14</v>
      </c>
      <c r="G22" s="43" t="s">
        <v>15</v>
      </c>
      <c r="H22" s="44" t="s">
        <v>36</v>
      </c>
      <c r="I22" s="45" t="s">
        <v>16</v>
      </c>
      <c r="J22" s="46" t="s">
        <v>17</v>
      </c>
      <c r="K22" s="46" t="s">
        <v>29</v>
      </c>
      <c r="L22" s="47" t="s">
        <v>18</v>
      </c>
      <c r="M22" s="48" t="s">
        <v>42</v>
      </c>
      <c r="N22" s="39" t="s">
        <v>41</v>
      </c>
      <c r="O22" s="49"/>
      <c r="P22" s="49"/>
      <c r="Q22" s="49"/>
      <c r="R22" s="49"/>
      <c r="S22" s="49"/>
    </row>
    <row r="23" spans="1:19" s="2" customFormat="1" ht="18">
      <c r="A23" s="51">
        <v>21</v>
      </c>
      <c r="B23" s="52">
        <v>100</v>
      </c>
      <c r="C23" s="53">
        <v>1776</v>
      </c>
      <c r="D23" s="89">
        <f>C23-40</f>
        <v>1736</v>
      </c>
      <c r="E23" s="55">
        <f t="shared" ref="E23:E34" si="12">A23*5/6</f>
        <v>17.5</v>
      </c>
      <c r="F23" s="56">
        <f t="shared" ref="F23:F34" si="13">C23-A23*36-E23*36</f>
        <v>390</v>
      </c>
      <c r="G23" s="57">
        <f t="shared" ref="G23:G34" si="14">D23-A23*36-E23*36</f>
        <v>350</v>
      </c>
      <c r="H23" s="58" t="str">
        <f t="shared" ref="H23:H33" si="15">ROUND(F23,0) &amp; " bzw. " &amp; ROUND(G23,0)</f>
        <v>390 bzw. 350</v>
      </c>
      <c r="I23" s="59">
        <f t="shared" ref="I23:I34" si="16">100*B23/$B$23</f>
        <v>100</v>
      </c>
      <c r="J23" s="60">
        <v>66</v>
      </c>
      <c r="K23" s="60">
        <f>20*B23/$B$23</f>
        <v>20</v>
      </c>
      <c r="L23" s="61">
        <f t="shared" ref="L23:L34" si="17">15*B23/$B$23</f>
        <v>15</v>
      </c>
      <c r="M23" s="62" t="str">
        <f t="shared" ref="M23:M33" si="18">ROUND(F23-SUM(I23:L23),0) &amp; " bzw. " &amp; ROUND(G23-SUM(I23:L23),0)</f>
        <v>189 bzw. 149</v>
      </c>
      <c r="N23" s="63" t="str">
        <f t="shared" ref="N23:N34" si="19">ROUND(F23-I23-SUM(K23:L23),0) &amp; " bzw. " &amp; ROUND(G23-I23-SUM(K23:L23),0)</f>
        <v>255 bzw. 215</v>
      </c>
      <c r="O23" s="49"/>
      <c r="P23" s="49"/>
      <c r="Q23" s="49"/>
      <c r="R23" s="49"/>
      <c r="S23" s="49"/>
    </row>
    <row r="24" spans="1:19" s="2" customFormat="1" ht="18">
      <c r="A24" s="64">
        <v>20</v>
      </c>
      <c r="B24" s="65">
        <f t="shared" ref="B24:B34" si="20">A24*$B$23/$A$23</f>
        <v>95.238095238095241</v>
      </c>
      <c r="C24" s="66">
        <f t="shared" ref="C24:C34" si="21">$C$23*$B24/$B$23</f>
        <v>1691.4285714285716</v>
      </c>
      <c r="D24" s="73">
        <f t="shared" ref="D24:D34" si="22">C24-40*B24/$B$23</f>
        <v>1653.3333333333335</v>
      </c>
      <c r="E24" s="68">
        <f t="shared" si="12"/>
        <v>16.666666666666668</v>
      </c>
      <c r="F24" s="69">
        <f t="shared" si="13"/>
        <v>371.42857142857156</v>
      </c>
      <c r="G24" s="70">
        <f t="shared" si="14"/>
        <v>333.33333333333348</v>
      </c>
      <c r="H24" s="64" t="str">
        <f t="shared" si="15"/>
        <v>371 bzw. 333</v>
      </c>
      <c r="I24" s="71">
        <f t="shared" si="16"/>
        <v>95.238095238095241</v>
      </c>
      <c r="J24" s="72">
        <v>66</v>
      </c>
      <c r="K24" s="73">
        <f>20*B24/$B$23</f>
        <v>19.047619047619047</v>
      </c>
      <c r="L24" s="74">
        <f t="shared" si="17"/>
        <v>14.285714285714286</v>
      </c>
      <c r="M24" s="71" t="str">
        <f t="shared" si="18"/>
        <v>177 bzw. 139</v>
      </c>
      <c r="N24" s="74" t="str">
        <f t="shared" si="19"/>
        <v>243 bzw. 205</v>
      </c>
      <c r="O24" s="49"/>
      <c r="P24" s="49"/>
      <c r="Q24" s="49"/>
      <c r="R24" s="49"/>
      <c r="S24" s="49"/>
    </row>
    <row r="25" spans="1:19" s="2" customFormat="1" ht="18">
      <c r="A25" s="64">
        <v>19</v>
      </c>
      <c r="B25" s="65">
        <f t="shared" si="20"/>
        <v>90.476190476190482</v>
      </c>
      <c r="C25" s="66">
        <f t="shared" si="21"/>
        <v>1606.8571428571429</v>
      </c>
      <c r="D25" s="73">
        <f t="shared" si="22"/>
        <v>1570.6666666666667</v>
      </c>
      <c r="E25" s="68">
        <f t="shared" si="12"/>
        <v>15.833333333333334</v>
      </c>
      <c r="F25" s="69">
        <f t="shared" si="13"/>
        <v>352.85714285714289</v>
      </c>
      <c r="G25" s="70">
        <f t="shared" si="14"/>
        <v>316.66666666666674</v>
      </c>
      <c r="H25" s="64" t="str">
        <f t="shared" si="15"/>
        <v>353 bzw. 317</v>
      </c>
      <c r="I25" s="71">
        <f t="shared" si="16"/>
        <v>90.476190476190482</v>
      </c>
      <c r="J25" s="72">
        <v>66</v>
      </c>
      <c r="K25" s="73">
        <f t="shared" ref="K25:K34" si="23">20*B25/$B$23</f>
        <v>18.095238095238095</v>
      </c>
      <c r="L25" s="74">
        <f t="shared" si="17"/>
        <v>13.571428571428573</v>
      </c>
      <c r="M25" s="71" t="str">
        <f t="shared" si="18"/>
        <v>165 bzw. 129</v>
      </c>
      <c r="N25" s="74" t="str">
        <f t="shared" si="19"/>
        <v>231 bzw. 195</v>
      </c>
      <c r="O25" s="49"/>
      <c r="P25" s="49"/>
      <c r="Q25" s="49"/>
      <c r="R25" s="49"/>
      <c r="S25" s="49"/>
    </row>
    <row r="26" spans="1:19" s="2" customFormat="1" ht="18">
      <c r="A26" s="64">
        <v>18</v>
      </c>
      <c r="B26" s="65">
        <f t="shared" si="20"/>
        <v>85.714285714285708</v>
      </c>
      <c r="C26" s="66">
        <f t="shared" si="21"/>
        <v>1522.2857142857142</v>
      </c>
      <c r="D26" s="73">
        <f t="shared" si="22"/>
        <v>1488</v>
      </c>
      <c r="E26" s="68">
        <f t="shared" si="12"/>
        <v>15</v>
      </c>
      <c r="F26" s="69">
        <f t="shared" si="13"/>
        <v>334.28571428571422</v>
      </c>
      <c r="G26" s="70">
        <f t="shared" si="14"/>
        <v>300</v>
      </c>
      <c r="H26" s="64" t="str">
        <f t="shared" si="15"/>
        <v>334 bzw. 300</v>
      </c>
      <c r="I26" s="71">
        <f t="shared" si="16"/>
        <v>85.714285714285708</v>
      </c>
      <c r="J26" s="72">
        <v>66</v>
      </c>
      <c r="K26" s="73">
        <f t="shared" si="23"/>
        <v>17.142857142857142</v>
      </c>
      <c r="L26" s="74">
        <f t="shared" si="17"/>
        <v>12.857142857142856</v>
      </c>
      <c r="M26" s="71" t="str">
        <f t="shared" si="18"/>
        <v>153 bzw. 118</v>
      </c>
      <c r="N26" s="74" t="str">
        <f t="shared" si="19"/>
        <v>219 bzw. 184</v>
      </c>
      <c r="O26" s="49"/>
      <c r="P26" s="49"/>
      <c r="Q26" s="49"/>
      <c r="R26" s="49"/>
      <c r="S26" s="49"/>
    </row>
    <row r="27" spans="1:19" s="2" customFormat="1" ht="18">
      <c r="A27" s="64">
        <v>17</v>
      </c>
      <c r="B27" s="65">
        <f t="shared" si="20"/>
        <v>80.952380952380949</v>
      </c>
      <c r="C27" s="66">
        <f t="shared" si="21"/>
        <v>1437.7142857142858</v>
      </c>
      <c r="D27" s="73">
        <f t="shared" si="22"/>
        <v>1405.3333333333335</v>
      </c>
      <c r="E27" s="68">
        <f t="shared" si="12"/>
        <v>14.166666666666666</v>
      </c>
      <c r="F27" s="69">
        <f t="shared" si="13"/>
        <v>315.71428571428578</v>
      </c>
      <c r="G27" s="70">
        <f t="shared" si="14"/>
        <v>283.33333333333348</v>
      </c>
      <c r="H27" s="64" t="str">
        <f t="shared" si="15"/>
        <v>316 bzw. 283</v>
      </c>
      <c r="I27" s="71">
        <f t="shared" si="16"/>
        <v>80.952380952380949</v>
      </c>
      <c r="J27" s="72">
        <v>66</v>
      </c>
      <c r="K27" s="73">
        <f t="shared" si="23"/>
        <v>16.19047619047619</v>
      </c>
      <c r="L27" s="74">
        <f t="shared" si="17"/>
        <v>12.142857142857142</v>
      </c>
      <c r="M27" s="71" t="str">
        <f t="shared" si="18"/>
        <v>140 bzw. 108</v>
      </c>
      <c r="N27" s="74" t="str">
        <f t="shared" si="19"/>
        <v>206 bzw. 174</v>
      </c>
      <c r="O27" s="49"/>
      <c r="P27" s="49"/>
      <c r="Q27" s="49"/>
      <c r="R27" s="49"/>
      <c r="S27" s="49"/>
    </row>
    <row r="28" spans="1:19" s="2" customFormat="1" ht="18">
      <c r="A28" s="64">
        <v>16</v>
      </c>
      <c r="B28" s="65">
        <f t="shared" si="20"/>
        <v>76.19047619047619</v>
      </c>
      <c r="C28" s="66">
        <f t="shared" si="21"/>
        <v>1353.1428571428571</v>
      </c>
      <c r="D28" s="73">
        <f t="shared" si="22"/>
        <v>1322.6666666666667</v>
      </c>
      <c r="E28" s="68">
        <f t="shared" si="12"/>
        <v>13.333333333333334</v>
      </c>
      <c r="F28" s="69">
        <f t="shared" si="13"/>
        <v>297.14285714285711</v>
      </c>
      <c r="G28" s="70">
        <f t="shared" si="14"/>
        <v>266.66666666666674</v>
      </c>
      <c r="H28" s="64" t="str">
        <f t="shared" si="15"/>
        <v>297 bzw. 267</v>
      </c>
      <c r="I28" s="71">
        <f t="shared" si="16"/>
        <v>76.19047619047619</v>
      </c>
      <c r="J28" s="72">
        <v>66</v>
      </c>
      <c r="K28" s="73">
        <f t="shared" si="23"/>
        <v>15.238095238095239</v>
      </c>
      <c r="L28" s="74">
        <f t="shared" si="17"/>
        <v>11.428571428571429</v>
      </c>
      <c r="M28" s="71" t="str">
        <f t="shared" si="18"/>
        <v>128 bzw. 98</v>
      </c>
      <c r="N28" s="74" t="str">
        <f t="shared" si="19"/>
        <v>194 bzw. 164</v>
      </c>
      <c r="O28" s="49"/>
      <c r="P28" s="49"/>
      <c r="Q28" s="49"/>
      <c r="R28" s="49"/>
      <c r="S28" s="49"/>
    </row>
    <row r="29" spans="1:19" s="2" customFormat="1" ht="18">
      <c r="A29" s="64">
        <v>15</v>
      </c>
      <c r="B29" s="65">
        <f t="shared" si="20"/>
        <v>71.428571428571431</v>
      </c>
      <c r="C29" s="66">
        <f t="shared" si="21"/>
        <v>1268.5714285714284</v>
      </c>
      <c r="D29" s="73">
        <f t="shared" si="22"/>
        <v>1239.9999999999998</v>
      </c>
      <c r="E29" s="68">
        <f t="shared" si="12"/>
        <v>12.5</v>
      </c>
      <c r="F29" s="69">
        <f t="shared" si="13"/>
        <v>278.57142857142844</v>
      </c>
      <c r="G29" s="70">
        <f t="shared" si="14"/>
        <v>249.99999999999977</v>
      </c>
      <c r="H29" s="64" t="str">
        <f t="shared" si="15"/>
        <v>279 bzw. 250</v>
      </c>
      <c r="I29" s="71">
        <f t="shared" si="16"/>
        <v>71.428571428571431</v>
      </c>
      <c r="J29" s="72">
        <v>66</v>
      </c>
      <c r="K29" s="73">
        <f t="shared" si="23"/>
        <v>14.285714285714286</v>
      </c>
      <c r="L29" s="74">
        <f t="shared" si="17"/>
        <v>10.714285714285715</v>
      </c>
      <c r="M29" s="71" t="str">
        <f t="shared" si="18"/>
        <v>116 bzw. 88</v>
      </c>
      <c r="N29" s="74" t="str">
        <f t="shared" si="19"/>
        <v>182 bzw. 154</v>
      </c>
      <c r="O29" s="49"/>
      <c r="P29" s="49"/>
      <c r="Q29" s="49"/>
      <c r="R29" s="49"/>
      <c r="S29" s="49"/>
    </row>
    <row r="30" spans="1:19" s="2" customFormat="1" ht="18">
      <c r="A30" s="64">
        <v>14</v>
      </c>
      <c r="B30" s="65">
        <f t="shared" si="20"/>
        <v>66.666666666666671</v>
      </c>
      <c r="C30" s="66">
        <f t="shared" si="21"/>
        <v>1184.0000000000002</v>
      </c>
      <c r="D30" s="73">
        <f t="shared" si="22"/>
        <v>1157.3333333333335</v>
      </c>
      <c r="E30" s="68">
        <f t="shared" si="12"/>
        <v>11.666666666666666</v>
      </c>
      <c r="F30" s="69">
        <f t="shared" si="13"/>
        <v>260.00000000000023</v>
      </c>
      <c r="G30" s="70">
        <f t="shared" si="14"/>
        <v>233.33333333333348</v>
      </c>
      <c r="H30" s="64" t="str">
        <f t="shared" si="15"/>
        <v>260 bzw. 233</v>
      </c>
      <c r="I30" s="71">
        <f t="shared" si="16"/>
        <v>66.666666666666671</v>
      </c>
      <c r="J30" s="72">
        <v>66</v>
      </c>
      <c r="K30" s="73">
        <f t="shared" si="23"/>
        <v>13.333333333333336</v>
      </c>
      <c r="L30" s="74">
        <f t="shared" si="17"/>
        <v>10.000000000000002</v>
      </c>
      <c r="M30" s="71" t="str">
        <f t="shared" si="18"/>
        <v>104 bzw. 77</v>
      </c>
      <c r="N30" s="74" t="str">
        <f t="shared" si="19"/>
        <v>170 bzw. 143</v>
      </c>
      <c r="O30" s="49"/>
      <c r="P30" s="49"/>
      <c r="Q30" s="49"/>
      <c r="R30" s="49"/>
      <c r="S30" s="49"/>
    </row>
    <row r="31" spans="1:19" s="2" customFormat="1" ht="18">
      <c r="A31" s="64">
        <v>13</v>
      </c>
      <c r="B31" s="65">
        <f t="shared" si="20"/>
        <v>61.904761904761905</v>
      </c>
      <c r="C31" s="66">
        <f t="shared" si="21"/>
        <v>1099.4285714285716</v>
      </c>
      <c r="D31" s="73">
        <f t="shared" si="22"/>
        <v>1074.6666666666667</v>
      </c>
      <c r="E31" s="68">
        <f t="shared" si="12"/>
        <v>10.833333333333334</v>
      </c>
      <c r="F31" s="69">
        <f t="shared" si="13"/>
        <v>241.42857142857156</v>
      </c>
      <c r="G31" s="70">
        <f t="shared" si="14"/>
        <v>216.66666666666674</v>
      </c>
      <c r="H31" s="64" t="str">
        <f t="shared" si="15"/>
        <v>241 bzw. 217</v>
      </c>
      <c r="I31" s="71">
        <f t="shared" si="16"/>
        <v>61.904761904761905</v>
      </c>
      <c r="J31" s="72">
        <v>66</v>
      </c>
      <c r="K31" s="73">
        <f t="shared" si="23"/>
        <v>12.380952380952381</v>
      </c>
      <c r="L31" s="74">
        <f t="shared" si="17"/>
        <v>9.2857142857142847</v>
      </c>
      <c r="M31" s="71" t="str">
        <f t="shared" si="18"/>
        <v>92 bzw. 67</v>
      </c>
      <c r="N31" s="74" t="str">
        <f t="shared" si="19"/>
        <v>158 bzw. 133</v>
      </c>
      <c r="O31" s="49"/>
      <c r="P31" s="49"/>
      <c r="Q31" s="49"/>
      <c r="R31" s="49"/>
      <c r="S31" s="49"/>
    </row>
    <row r="32" spans="1:19" s="2" customFormat="1" ht="18">
      <c r="A32" s="64">
        <v>12</v>
      </c>
      <c r="B32" s="65">
        <f t="shared" si="20"/>
        <v>57.142857142857146</v>
      </c>
      <c r="C32" s="66">
        <f t="shared" si="21"/>
        <v>1014.8571428571429</v>
      </c>
      <c r="D32" s="73">
        <f t="shared" si="22"/>
        <v>992</v>
      </c>
      <c r="E32" s="68">
        <f t="shared" si="12"/>
        <v>10</v>
      </c>
      <c r="F32" s="69">
        <f t="shared" si="13"/>
        <v>222.85714285714289</v>
      </c>
      <c r="G32" s="70">
        <f t="shared" si="14"/>
        <v>200</v>
      </c>
      <c r="H32" s="64" t="str">
        <f t="shared" si="15"/>
        <v>223 bzw. 200</v>
      </c>
      <c r="I32" s="71">
        <f t="shared" si="16"/>
        <v>57.142857142857146</v>
      </c>
      <c r="J32" s="72">
        <v>66</v>
      </c>
      <c r="K32" s="73">
        <f t="shared" si="23"/>
        <v>11.428571428571429</v>
      </c>
      <c r="L32" s="74">
        <f t="shared" si="17"/>
        <v>8.571428571428573</v>
      </c>
      <c r="M32" s="71" t="str">
        <f t="shared" si="18"/>
        <v>80 bzw. 57</v>
      </c>
      <c r="N32" s="74" t="str">
        <f t="shared" si="19"/>
        <v>146 bzw. 123</v>
      </c>
      <c r="O32" s="49"/>
      <c r="P32" s="49"/>
      <c r="Q32" s="49"/>
      <c r="R32" s="49"/>
      <c r="S32" s="49"/>
    </row>
    <row r="33" spans="1:19" s="2" customFormat="1" ht="18">
      <c r="A33" s="64">
        <v>11</v>
      </c>
      <c r="B33" s="65">
        <f t="shared" si="20"/>
        <v>52.38095238095238</v>
      </c>
      <c r="C33" s="66">
        <f t="shared" si="21"/>
        <v>930.28571428571422</v>
      </c>
      <c r="D33" s="73">
        <f t="shared" si="22"/>
        <v>909.33333333333326</v>
      </c>
      <c r="E33" s="68">
        <f t="shared" si="12"/>
        <v>9.1666666666666661</v>
      </c>
      <c r="F33" s="69">
        <f t="shared" si="13"/>
        <v>204.28571428571422</v>
      </c>
      <c r="G33" s="70">
        <f t="shared" si="14"/>
        <v>183.33333333333326</v>
      </c>
      <c r="H33" s="64" t="str">
        <f t="shared" si="15"/>
        <v>204 bzw. 183</v>
      </c>
      <c r="I33" s="71">
        <f t="shared" si="16"/>
        <v>52.38095238095238</v>
      </c>
      <c r="J33" s="72">
        <v>66</v>
      </c>
      <c r="K33" s="73">
        <f t="shared" si="23"/>
        <v>10.476190476190476</v>
      </c>
      <c r="L33" s="74">
        <f t="shared" si="17"/>
        <v>7.8571428571428568</v>
      </c>
      <c r="M33" s="71" t="str">
        <f t="shared" si="18"/>
        <v>68 bzw. 47</v>
      </c>
      <c r="N33" s="74" t="str">
        <f t="shared" si="19"/>
        <v>134 bzw. 113</v>
      </c>
      <c r="O33" s="49"/>
      <c r="P33" s="49"/>
      <c r="Q33" s="49"/>
      <c r="R33" s="49"/>
      <c r="S33" s="49"/>
    </row>
    <row r="34" spans="1:19" s="2" customFormat="1" ht="18.75" thickBot="1">
      <c r="A34" s="75">
        <v>10.5</v>
      </c>
      <c r="B34" s="76">
        <f t="shared" si="20"/>
        <v>50</v>
      </c>
      <c r="C34" s="77">
        <f t="shared" si="21"/>
        <v>888</v>
      </c>
      <c r="D34" s="84">
        <f t="shared" si="22"/>
        <v>868</v>
      </c>
      <c r="E34" s="79">
        <f t="shared" si="12"/>
        <v>8.75</v>
      </c>
      <c r="F34" s="80">
        <f t="shared" si="13"/>
        <v>195</v>
      </c>
      <c r="G34" s="81">
        <f t="shared" si="14"/>
        <v>175</v>
      </c>
      <c r="H34" s="75" t="str">
        <f>ROUND(F34,1) &amp; " bzw. " &amp; ROUND(G34,1)</f>
        <v>195 bzw. 175</v>
      </c>
      <c r="I34" s="82">
        <f t="shared" si="16"/>
        <v>50</v>
      </c>
      <c r="J34" s="83">
        <v>66</v>
      </c>
      <c r="K34" s="84">
        <f t="shared" si="23"/>
        <v>10</v>
      </c>
      <c r="L34" s="85">
        <f t="shared" si="17"/>
        <v>7.5</v>
      </c>
      <c r="M34" s="86" t="str">
        <f>ROUND(F34-SUM(I34:L34),1) &amp; " bzw. " &amp; ROUND(G34-SUM(I34:L34),1)</f>
        <v>61,5 bzw. 41,5</v>
      </c>
      <c r="N34" s="76" t="str">
        <f t="shared" si="19"/>
        <v>128 bzw. 108</v>
      </c>
      <c r="O34" s="49"/>
      <c r="P34" s="49"/>
      <c r="Q34" s="49"/>
      <c r="R34" s="49"/>
      <c r="S34" s="49"/>
    </row>
  </sheetData>
  <sheetProtection sheet="1" objects="1" scenarios="1"/>
  <mergeCells count="4">
    <mergeCell ref="H4:N4"/>
    <mergeCell ref="H21:N21"/>
    <mergeCell ref="A1:N1"/>
    <mergeCell ref="A19:N19"/>
  </mergeCells>
  <phoneticPr fontId="0" type="noConversion"/>
  <printOptions horizontalCentered="1" verticalCentered="1"/>
  <pageMargins left="3.937007874015748E-2" right="3.937007874015748E-2" top="0.39370078740157483" bottom="0.39370078740157483" header="0.51181102362204722" footer="0.51181102362204722"/>
  <pageSetup paperSize="9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3.42578125" style="6" customWidth="1"/>
    <col min="8" max="8" width="19" style="6" customWidth="1"/>
    <col min="9" max="9" width="18.42578125" style="7" customWidth="1"/>
    <col min="10" max="14" width="11.42578125" style="7"/>
    <col min="15" max="16384" width="11.42578125" style="1"/>
  </cols>
  <sheetData>
    <row r="1" spans="1:6" ht="30" customHeight="1" thickBot="1">
      <c r="A1" s="111" t="s">
        <v>48</v>
      </c>
      <c r="B1" s="112"/>
      <c r="C1" s="112"/>
      <c r="D1" s="112"/>
      <c r="E1" s="112"/>
      <c r="F1" s="113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9">
        <v>22</v>
      </c>
      <c r="E5" s="8"/>
      <c r="F5" s="8"/>
    </row>
    <row r="6" spans="1:6" ht="30" customHeight="1" thickBot="1">
      <c r="A6" s="8"/>
      <c r="B6" s="8"/>
      <c r="C6" s="8"/>
      <c r="D6" s="8"/>
      <c r="E6" s="116" t="s">
        <v>5</v>
      </c>
      <c r="F6" s="116"/>
    </row>
    <row r="7" spans="1:6" ht="30" customHeight="1" thickBot="1">
      <c r="A7" s="123" t="s">
        <v>3</v>
      </c>
      <c r="B7" s="124"/>
      <c r="C7" s="124"/>
      <c r="D7" s="10"/>
      <c r="E7" s="109">
        <f>36*D5</f>
        <v>792</v>
      </c>
      <c r="F7" s="110"/>
    </row>
    <row r="8" spans="1:6" ht="30" customHeight="1">
      <c r="A8" s="121"/>
      <c r="B8" s="122"/>
      <c r="C8" s="122"/>
      <c r="D8" s="1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17"/>
      <c r="B12" s="118"/>
      <c r="C12" s="118"/>
      <c r="D12" s="13"/>
      <c r="E12" s="12"/>
      <c r="F12" s="12"/>
    </row>
    <row r="13" spans="1:6" ht="30" customHeight="1">
      <c r="A13" s="117"/>
      <c r="B13" s="118"/>
      <c r="C13" s="118"/>
      <c r="D13" s="13"/>
      <c r="E13" s="12"/>
      <c r="F13" s="12"/>
    </row>
    <row r="14" spans="1:6" ht="30" customHeight="1">
      <c r="A14" s="117"/>
      <c r="B14" s="118"/>
      <c r="C14" s="118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7" ht="30" customHeight="1" thickBot="1">
      <c r="A17" s="119"/>
      <c r="B17" s="120"/>
      <c r="C17" s="120"/>
      <c r="D17" s="14"/>
      <c r="E17" s="12"/>
      <c r="F17" s="12"/>
    </row>
    <row r="18" spans="1:7" ht="30" customHeight="1" thickBot="1">
      <c r="A18" s="128" t="s">
        <v>4</v>
      </c>
      <c r="B18" s="129"/>
      <c r="C18" s="130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31">
        <f>E7*5/6</f>
        <v>660</v>
      </c>
      <c r="F19" s="133"/>
    </row>
    <row r="20" spans="1:7" ht="30" customHeight="1" thickBot="1">
      <c r="A20" s="123" t="s">
        <v>9</v>
      </c>
      <c r="B20" s="124"/>
      <c r="C20" s="124"/>
      <c r="D20" s="10"/>
      <c r="E20" s="109">
        <f>SUM(E7:F19)</f>
        <v>1452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23" t="s">
        <v>7</v>
      </c>
      <c r="B22" s="124"/>
      <c r="C22" s="124"/>
      <c r="D22" s="10"/>
      <c r="E22" s="132">
        <f>1776-E20</f>
        <v>324</v>
      </c>
      <c r="F22" s="110"/>
    </row>
    <row r="23" spans="1:7" ht="30" customHeight="1">
      <c r="A23" s="137" t="s">
        <v>8</v>
      </c>
      <c r="B23" s="138"/>
      <c r="C23" s="139"/>
      <c r="D23" s="17">
        <v>100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v>20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v>15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12" ht="30" customHeight="1">
      <c r="A33" s="125"/>
      <c r="B33" s="126"/>
      <c r="C33" s="127"/>
      <c r="D33" s="13"/>
      <c r="E33" s="12"/>
      <c r="F33" s="12"/>
    </row>
    <row r="34" spans="1:12" ht="30" customHeight="1">
      <c r="A34" s="125"/>
      <c r="B34" s="126"/>
      <c r="C34" s="127"/>
      <c r="D34" s="13"/>
      <c r="E34" s="12"/>
      <c r="F34" s="12"/>
    </row>
    <row r="35" spans="1:12" ht="30" customHeight="1">
      <c r="A35" s="125"/>
      <c r="B35" s="126"/>
      <c r="C35" s="127"/>
      <c r="D35" s="13"/>
      <c r="E35" s="12"/>
      <c r="F35" s="12"/>
    </row>
    <row r="36" spans="1:12" ht="30" customHeight="1" thickBot="1">
      <c r="A36" s="142"/>
      <c r="B36" s="143"/>
      <c r="C36" s="144"/>
      <c r="D36" s="14"/>
      <c r="E36" s="12"/>
      <c r="F36" s="12"/>
    </row>
    <row r="37" spans="1:12" ht="30" customHeight="1" thickBot="1">
      <c r="A37" s="123" t="s">
        <v>10</v>
      </c>
      <c r="B37" s="124"/>
      <c r="C37" s="145"/>
      <c r="D37" s="15">
        <f>SUM(D23:D36)</f>
        <v>135</v>
      </c>
      <c r="E37" s="8"/>
      <c r="F37" s="8"/>
      <c r="K37" s="6"/>
      <c r="L37" s="6"/>
    </row>
    <row r="38" spans="1:12" ht="30" customHeight="1" thickBot="1">
      <c r="A38" s="123" t="s">
        <v>11</v>
      </c>
      <c r="B38" s="124"/>
      <c r="C38" s="124"/>
      <c r="D38" s="145"/>
      <c r="E38" s="132">
        <f>E7+E19+D37</f>
        <v>1587</v>
      </c>
      <c r="F38" s="110"/>
      <c r="I38" s="6"/>
      <c r="J38" s="6"/>
      <c r="K38" s="6"/>
      <c r="L38" s="6"/>
    </row>
    <row r="43" spans="1:12">
      <c r="A43" s="19"/>
      <c r="B43" s="19"/>
      <c r="D43" s="19"/>
      <c r="E43" s="19"/>
    </row>
    <row r="44" spans="1:12">
      <c r="A44" s="146" t="s">
        <v>56</v>
      </c>
      <c r="B44" s="146"/>
      <c r="D44" s="141" t="s">
        <v>57</v>
      </c>
      <c r="E44" s="141"/>
    </row>
    <row r="47" spans="1:12" ht="21">
      <c r="A47" s="140" t="s">
        <v>28</v>
      </c>
      <c r="B47" s="140"/>
      <c r="C47" s="140"/>
      <c r="D47" s="94">
        <f>E22-D37</f>
        <v>189</v>
      </c>
    </row>
  </sheetData>
  <sheetProtection sheet="1" objects="1" scenarios="1"/>
  <mergeCells count="45">
    <mergeCell ref="A47:C47"/>
    <mergeCell ref="D44:E44"/>
    <mergeCell ref="E38:F38"/>
    <mergeCell ref="A35:C35"/>
    <mergeCell ref="A36:C36"/>
    <mergeCell ref="A37:C37"/>
    <mergeCell ref="A44:B44"/>
    <mergeCell ref="A38:D38"/>
    <mergeCell ref="A33:C33"/>
    <mergeCell ref="A34:C34"/>
    <mergeCell ref="A30:C30"/>
    <mergeCell ref="A31:C31"/>
    <mergeCell ref="A32:C32"/>
    <mergeCell ref="A29:C29"/>
    <mergeCell ref="A28:C28"/>
    <mergeCell ref="A22:C22"/>
    <mergeCell ref="A18:C18"/>
    <mergeCell ref="E18:F18"/>
    <mergeCell ref="E22:F22"/>
    <mergeCell ref="A19:C19"/>
    <mergeCell ref="E19:F19"/>
    <mergeCell ref="A20:C20"/>
    <mergeCell ref="E20:F20"/>
    <mergeCell ref="A25:C25"/>
    <mergeCell ref="A26:C26"/>
    <mergeCell ref="A24:C24"/>
    <mergeCell ref="A23:C23"/>
    <mergeCell ref="A27:C27"/>
    <mergeCell ref="A8:C8"/>
    <mergeCell ref="A7:C7"/>
    <mergeCell ref="A9:C9"/>
    <mergeCell ref="A10:C10"/>
    <mergeCell ref="A11:C11"/>
    <mergeCell ref="A16:C16"/>
    <mergeCell ref="A17:C17"/>
    <mergeCell ref="A15:C15"/>
    <mergeCell ref="A12:C12"/>
    <mergeCell ref="A14:C14"/>
    <mergeCell ref="A13:C13"/>
    <mergeCell ref="E7:F7"/>
    <mergeCell ref="A1:F1"/>
    <mergeCell ref="B3:C3"/>
    <mergeCell ref="E3:F3"/>
    <mergeCell ref="A5:C5"/>
    <mergeCell ref="E6:F6"/>
  </mergeCells>
  <phoneticPr fontId="0" type="noConversion"/>
  <printOptions horizontalCentered="1" verticalCentered="1"/>
  <pageMargins left="0.78740157480314965" right="0.78740157480314965" top="0.19685039370078741" bottom="0.19685039370078741" header="0" footer="0"/>
  <pageSetup paperSize="9" scale="6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6.7109375" style="6" customWidth="1"/>
    <col min="8" max="8" width="18.7109375" style="6" customWidth="1"/>
    <col min="9" max="9" width="17.7109375" style="1" customWidth="1"/>
    <col min="10" max="16384" width="11.42578125" style="1"/>
  </cols>
  <sheetData>
    <row r="1" spans="1:6" ht="30" customHeight="1" thickBot="1">
      <c r="A1" s="111" t="s">
        <v>49</v>
      </c>
      <c r="B1" s="112"/>
      <c r="C1" s="112"/>
      <c r="D1" s="112"/>
      <c r="E1" s="112"/>
      <c r="F1" s="113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15">
        <v>22</v>
      </c>
      <c r="E5" s="8"/>
      <c r="F5" s="8"/>
    </row>
    <row r="6" spans="1:6" ht="30" customHeight="1" thickBot="1">
      <c r="A6" s="8"/>
      <c r="B6" s="8"/>
      <c r="C6" s="8"/>
      <c r="D6" s="8"/>
      <c r="E6" s="116" t="s">
        <v>5</v>
      </c>
      <c r="F6" s="116"/>
    </row>
    <row r="7" spans="1:6" ht="30" customHeight="1" thickBot="1">
      <c r="A7" s="152" t="s">
        <v>3</v>
      </c>
      <c r="B7" s="153"/>
      <c r="C7" s="153"/>
      <c r="D7" s="20"/>
      <c r="E7" s="109">
        <f>36*D5</f>
        <v>792</v>
      </c>
      <c r="F7" s="110"/>
    </row>
    <row r="8" spans="1:6" ht="30" customHeight="1">
      <c r="A8" s="150"/>
      <c r="B8" s="151"/>
      <c r="C8" s="151"/>
      <c r="D8" s="2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17"/>
      <c r="B12" s="118"/>
      <c r="C12" s="118"/>
      <c r="D12" s="13"/>
      <c r="E12" s="12"/>
      <c r="F12" s="12"/>
    </row>
    <row r="13" spans="1:6" ht="30" customHeight="1">
      <c r="A13" s="117"/>
      <c r="B13" s="118"/>
      <c r="C13" s="118"/>
      <c r="D13" s="13"/>
      <c r="E13" s="12"/>
      <c r="F13" s="12"/>
    </row>
    <row r="14" spans="1:6" ht="30" customHeight="1">
      <c r="A14" s="117"/>
      <c r="B14" s="118"/>
      <c r="C14" s="118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7" ht="30" customHeight="1" thickBot="1">
      <c r="A17" s="119"/>
      <c r="B17" s="120"/>
      <c r="C17" s="120"/>
      <c r="D17" s="14"/>
      <c r="E17" s="12"/>
      <c r="F17" s="12"/>
    </row>
    <row r="18" spans="1:7" ht="30" customHeight="1" thickBot="1">
      <c r="A18" s="128" t="s">
        <v>4</v>
      </c>
      <c r="B18" s="129"/>
      <c r="C18" s="130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31">
        <f>E7*5/6</f>
        <v>660</v>
      </c>
      <c r="F19" s="133"/>
    </row>
    <row r="20" spans="1:7" ht="30" customHeight="1" thickBot="1">
      <c r="A20" s="123" t="s">
        <v>9</v>
      </c>
      <c r="B20" s="124"/>
      <c r="C20" s="124"/>
      <c r="D20" s="10"/>
      <c r="E20" s="109">
        <f>SUM(E7:F19)</f>
        <v>1452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23" t="s">
        <v>7</v>
      </c>
      <c r="B22" s="124"/>
      <c r="C22" s="124"/>
      <c r="D22" s="10"/>
      <c r="E22" s="132">
        <f>1736-E20</f>
        <v>284</v>
      </c>
      <c r="F22" s="110"/>
    </row>
    <row r="23" spans="1:7" ht="30" customHeight="1">
      <c r="A23" s="147" t="s">
        <v>8</v>
      </c>
      <c r="B23" s="148"/>
      <c r="C23" s="149"/>
      <c r="D23" s="22">
        <v>100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v>20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v>15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11" ht="30" customHeight="1">
      <c r="A33" s="125"/>
      <c r="B33" s="126"/>
      <c r="C33" s="127"/>
      <c r="D33" s="13"/>
      <c r="E33" s="12"/>
      <c r="F33" s="12"/>
    </row>
    <row r="34" spans="1:11" ht="30" customHeight="1">
      <c r="A34" s="125"/>
      <c r="B34" s="126"/>
      <c r="C34" s="127"/>
      <c r="D34" s="13"/>
      <c r="E34" s="12"/>
      <c r="F34" s="12"/>
    </row>
    <row r="35" spans="1:11" ht="30" customHeight="1">
      <c r="A35" s="125"/>
      <c r="B35" s="126"/>
      <c r="C35" s="127"/>
      <c r="D35" s="13"/>
      <c r="E35" s="12"/>
      <c r="F35" s="12"/>
    </row>
    <row r="36" spans="1:11" ht="30" customHeight="1" thickBot="1">
      <c r="A36" s="142"/>
      <c r="B36" s="143"/>
      <c r="C36" s="144"/>
      <c r="D36" s="14"/>
      <c r="E36" s="12"/>
      <c r="F36" s="12"/>
    </row>
    <row r="37" spans="1:11" ht="30" customHeight="1" thickBot="1">
      <c r="A37" s="123" t="s">
        <v>10</v>
      </c>
      <c r="B37" s="124"/>
      <c r="C37" s="145"/>
      <c r="D37" s="15">
        <f>SUM(D23:D36)</f>
        <v>135</v>
      </c>
      <c r="E37" s="8"/>
      <c r="F37" s="8"/>
      <c r="K37" s="7"/>
    </row>
    <row r="38" spans="1:11" ht="30" customHeight="1" thickBot="1">
      <c r="A38" s="123" t="s">
        <v>11</v>
      </c>
      <c r="B38" s="124"/>
      <c r="C38" s="124"/>
      <c r="D38" s="145"/>
      <c r="E38" s="132">
        <f>E7+E19+D37</f>
        <v>1587</v>
      </c>
      <c r="F38" s="110"/>
    </row>
    <row r="43" spans="1:11">
      <c r="A43" s="19"/>
      <c r="B43" s="19"/>
      <c r="D43" s="19"/>
      <c r="E43" s="19"/>
    </row>
    <row r="44" spans="1:11">
      <c r="A44" s="146" t="s">
        <v>56</v>
      </c>
      <c r="B44" s="146"/>
      <c r="D44" s="141" t="s">
        <v>57</v>
      </c>
      <c r="E44" s="141"/>
    </row>
    <row r="47" spans="1:11" ht="21">
      <c r="A47" s="140" t="s">
        <v>28</v>
      </c>
      <c r="B47" s="140"/>
      <c r="C47" s="140"/>
      <c r="D47" s="94">
        <f>E22-D37</f>
        <v>149</v>
      </c>
    </row>
  </sheetData>
  <sheetProtection sheet="1" objects="1" scenarios="1"/>
  <mergeCells count="45">
    <mergeCell ref="A10:C10"/>
    <mergeCell ref="A11:C11"/>
    <mergeCell ref="A15:C15"/>
    <mergeCell ref="A12:C12"/>
    <mergeCell ref="A14:C14"/>
    <mergeCell ref="A13:C13"/>
    <mergeCell ref="A47:C47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3:C33"/>
    <mergeCell ref="A34:C34"/>
    <mergeCell ref="A30:C30"/>
    <mergeCell ref="A31:C31"/>
    <mergeCell ref="A32:C32"/>
    <mergeCell ref="A44:B44"/>
    <mergeCell ref="E38:F38"/>
    <mergeCell ref="A35:C35"/>
    <mergeCell ref="A36:C36"/>
    <mergeCell ref="A37:C37"/>
    <mergeCell ref="D44:E44"/>
    <mergeCell ref="A38:D38"/>
  </mergeCells>
  <phoneticPr fontId="0" type="noConversion"/>
  <printOptions horizontalCentered="1" verticalCentered="1"/>
  <pageMargins left="0.78740157480314965" right="0.78740157480314965" top="0.19685039370078741" bottom="0.19685039370078741" header="0" footer="0"/>
  <pageSetup paperSize="9" scale="6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9" style="6" customWidth="1"/>
    <col min="8" max="8" width="17" style="6" customWidth="1"/>
    <col min="9" max="9" width="18" style="6" customWidth="1"/>
    <col min="10" max="10" width="19.42578125" style="6" customWidth="1"/>
    <col min="11" max="16384" width="11.42578125" style="1"/>
  </cols>
  <sheetData>
    <row r="1" spans="1:6" ht="30" customHeight="1" thickBot="1">
      <c r="A1" s="111" t="s">
        <v>50</v>
      </c>
      <c r="B1" s="112"/>
      <c r="C1" s="112"/>
      <c r="D1" s="112"/>
      <c r="E1" s="112"/>
      <c r="F1" s="113"/>
    </row>
    <row r="2" spans="1:6" ht="30" customHeight="1">
      <c r="A2" s="8"/>
      <c r="B2" s="8"/>
      <c r="C2" s="8"/>
      <c r="D2" s="8"/>
      <c r="E2" s="8"/>
      <c r="F2" s="8"/>
    </row>
    <row r="3" spans="1:6" ht="30" customHeight="1">
      <c r="A3" s="8" t="s">
        <v>0</v>
      </c>
      <c r="B3" s="154"/>
      <c r="C3" s="155"/>
      <c r="D3" s="8" t="s">
        <v>1</v>
      </c>
      <c r="E3" s="154"/>
      <c r="F3" s="15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9">
        <v>21</v>
      </c>
      <c r="E5" s="8"/>
      <c r="F5" s="8"/>
    </row>
    <row r="6" spans="1:6" ht="30" customHeight="1" thickBot="1">
      <c r="A6" s="8"/>
      <c r="B6" s="8"/>
      <c r="C6" s="8"/>
      <c r="D6" s="8"/>
      <c r="E6" s="116" t="s">
        <v>5</v>
      </c>
      <c r="F6" s="116"/>
    </row>
    <row r="7" spans="1:6" ht="30" customHeight="1" thickBot="1">
      <c r="A7" s="123" t="s">
        <v>3</v>
      </c>
      <c r="B7" s="124"/>
      <c r="C7" s="124"/>
      <c r="D7" s="10"/>
      <c r="E7" s="109">
        <f>36*D5</f>
        <v>756</v>
      </c>
      <c r="F7" s="110"/>
    </row>
    <row r="8" spans="1:6" ht="30" customHeight="1">
      <c r="A8" s="150"/>
      <c r="B8" s="151"/>
      <c r="C8" s="151"/>
      <c r="D8" s="2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25"/>
      <c r="B12" s="126"/>
      <c r="C12" s="127"/>
      <c r="D12" s="13"/>
      <c r="E12" s="12"/>
      <c r="F12" s="12"/>
    </row>
    <row r="13" spans="1:6" ht="30" customHeight="1">
      <c r="A13" s="125"/>
      <c r="B13" s="126"/>
      <c r="C13" s="127"/>
      <c r="D13" s="13"/>
      <c r="E13" s="12"/>
      <c r="F13" s="12"/>
    </row>
    <row r="14" spans="1:6" ht="30" customHeight="1">
      <c r="A14" s="125"/>
      <c r="B14" s="126"/>
      <c r="C14" s="127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7" ht="30" customHeight="1" thickBot="1">
      <c r="A17" s="119"/>
      <c r="B17" s="120"/>
      <c r="C17" s="120"/>
      <c r="D17" s="14"/>
      <c r="E17" s="12"/>
      <c r="F17" s="12"/>
    </row>
    <row r="18" spans="1:7" ht="30" customHeight="1" thickBot="1">
      <c r="A18" s="128" t="s">
        <v>4</v>
      </c>
      <c r="B18" s="129"/>
      <c r="C18" s="130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09">
        <f>E7*5/6</f>
        <v>630</v>
      </c>
      <c r="F19" s="110"/>
    </row>
    <row r="20" spans="1:7" ht="30" customHeight="1" thickBot="1">
      <c r="A20" s="123" t="s">
        <v>9</v>
      </c>
      <c r="B20" s="124"/>
      <c r="C20" s="124"/>
      <c r="D20" s="10"/>
      <c r="E20" s="109">
        <f>SUM(E7:F19)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23" t="s">
        <v>7</v>
      </c>
      <c r="B22" s="124"/>
      <c r="C22" s="124"/>
      <c r="D22" s="10"/>
      <c r="E22" s="132">
        <f>1776-E20</f>
        <v>390</v>
      </c>
      <c r="F22" s="110"/>
    </row>
    <row r="23" spans="1:7" ht="30" customHeight="1">
      <c r="A23" s="137" t="s">
        <v>8</v>
      </c>
      <c r="B23" s="138"/>
      <c r="C23" s="139"/>
      <c r="D23" s="17">
        <v>100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v>20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v>15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6" ht="30" customHeight="1">
      <c r="A33" s="125"/>
      <c r="B33" s="126"/>
      <c r="C33" s="127"/>
      <c r="D33" s="13"/>
      <c r="E33" s="12"/>
      <c r="F33" s="12"/>
    </row>
    <row r="34" spans="1:6" ht="30" customHeight="1">
      <c r="A34" s="125"/>
      <c r="B34" s="126"/>
      <c r="C34" s="127"/>
      <c r="D34" s="13"/>
      <c r="E34" s="12"/>
      <c r="F34" s="12"/>
    </row>
    <row r="35" spans="1:6" ht="30" customHeight="1">
      <c r="A35" s="125"/>
      <c r="B35" s="126"/>
      <c r="C35" s="127"/>
      <c r="D35" s="13"/>
      <c r="E35" s="12"/>
      <c r="F35" s="12"/>
    </row>
    <row r="36" spans="1:6" ht="30" customHeight="1" thickBot="1">
      <c r="A36" s="142"/>
      <c r="B36" s="143"/>
      <c r="C36" s="144"/>
      <c r="D36" s="14"/>
      <c r="E36" s="12"/>
      <c r="F36" s="12"/>
    </row>
    <row r="37" spans="1:6" ht="30" customHeight="1" thickBot="1">
      <c r="A37" s="123" t="s">
        <v>10</v>
      </c>
      <c r="B37" s="124"/>
      <c r="C37" s="145"/>
      <c r="D37" s="15">
        <f>SUM(D23:D36)</f>
        <v>135</v>
      </c>
      <c r="E37" s="12"/>
      <c r="F37" s="8"/>
    </row>
    <row r="38" spans="1:6" ht="30" customHeight="1" thickBot="1">
      <c r="A38" s="123" t="s">
        <v>11</v>
      </c>
      <c r="B38" s="124"/>
      <c r="C38" s="124"/>
      <c r="D38" s="145"/>
      <c r="E38" s="132">
        <f>E7+E19+D37</f>
        <v>1521</v>
      </c>
      <c r="F38" s="110"/>
    </row>
    <row r="43" spans="1:6">
      <c r="A43" s="19"/>
      <c r="B43" s="19"/>
      <c r="D43" s="19"/>
      <c r="E43" s="19"/>
    </row>
    <row r="44" spans="1:6">
      <c r="A44" s="146" t="s">
        <v>56</v>
      </c>
      <c r="B44" s="146"/>
      <c r="D44" s="141" t="s">
        <v>57</v>
      </c>
      <c r="E44" s="141"/>
    </row>
    <row r="46" spans="1:6" ht="21">
      <c r="A46" s="140" t="s">
        <v>28</v>
      </c>
      <c r="B46" s="140"/>
      <c r="C46" s="140"/>
      <c r="D46" s="94">
        <f>E22-D37</f>
        <v>255</v>
      </c>
    </row>
  </sheetData>
  <sheetProtection sheet="1" objects="1" scenarios="1"/>
  <mergeCells count="45">
    <mergeCell ref="A10:C10"/>
    <mergeCell ref="A11:C11"/>
    <mergeCell ref="A15:C15"/>
    <mergeCell ref="A12:C12"/>
    <mergeCell ref="A14:C14"/>
    <mergeCell ref="A13:C13"/>
    <mergeCell ref="A46:C46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3:C33"/>
    <mergeCell ref="A34:C34"/>
    <mergeCell ref="A30:C30"/>
    <mergeCell ref="A31:C31"/>
    <mergeCell ref="A32:C32"/>
    <mergeCell ref="A44:B44"/>
    <mergeCell ref="E38:F38"/>
    <mergeCell ref="A35:C35"/>
    <mergeCell ref="A36:C36"/>
    <mergeCell ref="A37:C37"/>
    <mergeCell ref="D44:E44"/>
    <mergeCell ref="A38:D38"/>
  </mergeCells>
  <phoneticPr fontId="0" type="noConversion"/>
  <printOptions horizontalCentered="1" verticalCentered="1"/>
  <pageMargins left="0.62992125984251968" right="1.1811023622047245" top="0.19685039370078741" bottom="0.19685039370078741" header="0" footer="0"/>
  <pageSetup paperSize="9" scale="6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8.42578125" style="6" customWidth="1"/>
    <col min="8" max="8" width="18.7109375" style="6" customWidth="1"/>
    <col min="9" max="9" width="15.42578125" style="6" customWidth="1"/>
    <col min="10" max="10" width="14.140625" style="6" customWidth="1"/>
    <col min="11" max="13" width="11.42578125" style="6"/>
    <col min="14" max="16384" width="11.42578125" style="1"/>
  </cols>
  <sheetData>
    <row r="1" spans="1:6" ht="30" customHeight="1" thickBot="1">
      <c r="A1" s="111" t="s">
        <v>51</v>
      </c>
      <c r="B1" s="112"/>
      <c r="C1" s="112"/>
      <c r="D1" s="112"/>
      <c r="E1" s="112"/>
      <c r="F1" s="113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9">
        <v>21</v>
      </c>
      <c r="E5" s="8"/>
      <c r="F5" s="8"/>
    </row>
    <row r="6" spans="1:6" ht="30" customHeight="1" thickBot="1">
      <c r="A6" s="8"/>
      <c r="B6" s="8"/>
      <c r="C6" s="8"/>
      <c r="D6" s="8"/>
      <c r="E6" s="116" t="s">
        <v>5</v>
      </c>
      <c r="F6" s="116"/>
    </row>
    <row r="7" spans="1:6" ht="30" customHeight="1" thickBot="1">
      <c r="A7" s="152" t="s">
        <v>3</v>
      </c>
      <c r="B7" s="153"/>
      <c r="C7" s="153"/>
      <c r="D7" s="20"/>
      <c r="E7" s="109">
        <f>36*D5</f>
        <v>756</v>
      </c>
      <c r="F7" s="110"/>
    </row>
    <row r="8" spans="1:6" ht="30" customHeight="1">
      <c r="A8" s="150"/>
      <c r="B8" s="151"/>
      <c r="C8" s="151"/>
      <c r="D8" s="2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17"/>
      <c r="B12" s="118"/>
      <c r="C12" s="118"/>
      <c r="D12" s="13"/>
      <c r="E12" s="12"/>
      <c r="F12" s="12"/>
    </row>
    <row r="13" spans="1:6" ht="30" customHeight="1">
      <c r="A13" s="117"/>
      <c r="B13" s="118"/>
      <c r="C13" s="118"/>
      <c r="D13" s="13"/>
      <c r="E13" s="12"/>
      <c r="F13" s="12"/>
    </row>
    <row r="14" spans="1:6" ht="30" customHeight="1">
      <c r="A14" s="117"/>
      <c r="B14" s="118"/>
      <c r="C14" s="118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6" ht="30" customHeight="1" thickBot="1">
      <c r="A17" s="119"/>
      <c r="B17" s="120"/>
      <c r="C17" s="120"/>
      <c r="D17" s="14"/>
      <c r="E17" s="12"/>
      <c r="F17" s="12"/>
    </row>
    <row r="18" spans="1:6" ht="30" customHeight="1" thickBot="1">
      <c r="A18" s="128" t="s">
        <v>4</v>
      </c>
      <c r="B18" s="129"/>
      <c r="C18" s="130"/>
      <c r="D18" s="23">
        <f>SUM(D8:D17)</f>
        <v>0</v>
      </c>
      <c r="E18" s="131"/>
      <c r="F18" s="131"/>
    </row>
    <row r="19" spans="1:6" ht="30" customHeight="1" thickBot="1">
      <c r="A19" s="123" t="s">
        <v>6</v>
      </c>
      <c r="B19" s="124"/>
      <c r="C19" s="124"/>
      <c r="D19" s="10"/>
      <c r="E19" s="131">
        <f>E7*5/6</f>
        <v>630</v>
      </c>
      <c r="F19" s="133"/>
    </row>
    <row r="20" spans="1:6" ht="30" customHeight="1" thickBot="1">
      <c r="A20" s="123" t="s">
        <v>9</v>
      </c>
      <c r="B20" s="124"/>
      <c r="C20" s="124"/>
      <c r="D20" s="10"/>
      <c r="E20" s="109">
        <f>SUM(E7:F19)</f>
        <v>1386</v>
      </c>
      <c r="F20" s="110"/>
    </row>
    <row r="21" spans="1:6" ht="30" customHeight="1" thickBot="1">
      <c r="A21" s="8"/>
      <c r="B21" s="8"/>
      <c r="C21" s="8"/>
      <c r="D21" s="8"/>
      <c r="E21" s="8"/>
      <c r="F21" s="8"/>
    </row>
    <row r="22" spans="1:6" ht="30" customHeight="1" thickBot="1">
      <c r="A22" s="123" t="s">
        <v>7</v>
      </c>
      <c r="B22" s="124"/>
      <c r="C22" s="124"/>
      <c r="D22" s="10"/>
      <c r="E22" s="132">
        <f>1736-E20</f>
        <v>350</v>
      </c>
      <c r="F22" s="110"/>
    </row>
    <row r="23" spans="1:6" ht="30" customHeight="1">
      <c r="A23" s="137" t="s">
        <v>8</v>
      </c>
      <c r="B23" s="138"/>
      <c r="C23" s="139"/>
      <c r="D23" s="17">
        <v>100</v>
      </c>
      <c r="E23" s="12"/>
      <c r="F23" s="12"/>
    </row>
    <row r="24" spans="1:6" ht="30" customHeight="1">
      <c r="A24" s="134" t="s">
        <v>29</v>
      </c>
      <c r="B24" s="135"/>
      <c r="C24" s="136"/>
      <c r="D24" s="18">
        <v>20</v>
      </c>
      <c r="E24" s="12"/>
      <c r="F24" s="12"/>
    </row>
    <row r="25" spans="1:6" ht="30" customHeight="1">
      <c r="A25" s="134" t="s">
        <v>27</v>
      </c>
      <c r="B25" s="135"/>
      <c r="C25" s="136"/>
      <c r="D25" s="18">
        <v>15</v>
      </c>
      <c r="E25" s="12"/>
      <c r="F25" s="12"/>
    </row>
    <row r="26" spans="1:6" ht="30" customHeight="1">
      <c r="A26" s="125"/>
      <c r="B26" s="126"/>
      <c r="C26" s="127"/>
      <c r="D26" s="13"/>
      <c r="E26" s="12"/>
      <c r="F26" s="12"/>
    </row>
    <row r="27" spans="1:6" ht="30" customHeight="1">
      <c r="A27" s="125"/>
      <c r="B27" s="126"/>
      <c r="C27" s="127"/>
      <c r="D27" s="13"/>
      <c r="E27" s="12"/>
      <c r="F27" s="12"/>
    </row>
    <row r="28" spans="1:6" ht="30" customHeight="1">
      <c r="A28" s="125"/>
      <c r="B28" s="126"/>
      <c r="C28" s="127"/>
      <c r="D28" s="13"/>
      <c r="E28" s="12"/>
      <c r="F28" s="12"/>
    </row>
    <row r="29" spans="1:6" ht="30" customHeight="1">
      <c r="A29" s="125"/>
      <c r="B29" s="126"/>
      <c r="C29" s="127"/>
      <c r="D29" s="13"/>
      <c r="E29" s="12"/>
      <c r="F29" s="12"/>
    </row>
    <row r="30" spans="1:6" ht="30" customHeight="1">
      <c r="A30" s="125"/>
      <c r="B30" s="126"/>
      <c r="C30" s="127"/>
      <c r="D30" s="13"/>
      <c r="E30" s="12"/>
      <c r="F30" s="12"/>
    </row>
    <row r="31" spans="1:6" ht="30" customHeight="1">
      <c r="A31" s="125"/>
      <c r="B31" s="126"/>
      <c r="C31" s="127"/>
      <c r="D31" s="13"/>
      <c r="E31" s="12"/>
      <c r="F31" s="12"/>
    </row>
    <row r="32" spans="1:6" ht="30" customHeight="1">
      <c r="A32" s="125"/>
      <c r="B32" s="126"/>
      <c r="C32" s="127"/>
      <c r="D32" s="13"/>
      <c r="E32" s="12"/>
      <c r="F32" s="12"/>
    </row>
    <row r="33" spans="1:6" ht="30" customHeight="1">
      <c r="A33" s="125"/>
      <c r="B33" s="126"/>
      <c r="C33" s="127"/>
      <c r="D33" s="13"/>
      <c r="E33" s="12"/>
      <c r="F33" s="12"/>
    </row>
    <row r="34" spans="1:6" ht="30" customHeight="1">
      <c r="A34" s="125"/>
      <c r="B34" s="126"/>
      <c r="C34" s="127"/>
      <c r="D34" s="13"/>
      <c r="E34" s="12"/>
      <c r="F34" s="12"/>
    </row>
    <row r="35" spans="1:6" ht="30" customHeight="1">
      <c r="A35" s="125"/>
      <c r="B35" s="126"/>
      <c r="C35" s="127"/>
      <c r="D35" s="13"/>
      <c r="E35" s="12"/>
      <c r="F35" s="12"/>
    </row>
    <row r="36" spans="1:6" ht="30" customHeight="1" thickBot="1">
      <c r="A36" s="142"/>
      <c r="B36" s="143"/>
      <c r="C36" s="144"/>
      <c r="D36" s="14"/>
      <c r="E36" s="12"/>
      <c r="F36" s="12"/>
    </row>
    <row r="37" spans="1:6" ht="30" customHeight="1" thickBot="1">
      <c r="A37" s="123" t="s">
        <v>10</v>
      </c>
      <c r="B37" s="124"/>
      <c r="C37" s="145"/>
      <c r="D37" s="15">
        <f>SUM(D23:D36)</f>
        <v>135</v>
      </c>
      <c r="E37" s="8"/>
      <c r="F37" s="8"/>
    </row>
    <row r="38" spans="1:6" ht="30" customHeight="1" thickBot="1">
      <c r="A38" s="123" t="s">
        <v>11</v>
      </c>
      <c r="B38" s="124"/>
      <c r="C38" s="124"/>
      <c r="D38" s="145"/>
      <c r="E38" s="132">
        <f>E7+E19+D37</f>
        <v>1521</v>
      </c>
      <c r="F38" s="110"/>
    </row>
    <row r="43" spans="1:6">
      <c r="A43" s="19"/>
      <c r="B43" s="19"/>
      <c r="D43" s="19"/>
      <c r="E43" s="19"/>
    </row>
    <row r="44" spans="1:6">
      <c r="A44" s="146" t="s">
        <v>56</v>
      </c>
      <c r="B44" s="146"/>
      <c r="D44" s="141" t="s">
        <v>57</v>
      </c>
      <c r="E44" s="141"/>
    </row>
    <row r="46" spans="1:6" ht="21">
      <c r="A46" s="140" t="s">
        <v>28</v>
      </c>
      <c r="B46" s="140"/>
      <c r="C46" s="140"/>
      <c r="D46" s="94">
        <f>E22-D37</f>
        <v>215</v>
      </c>
      <c r="E46" s="95"/>
    </row>
  </sheetData>
  <sheetProtection sheet="1" objects="1" scenarios="1"/>
  <mergeCells count="45">
    <mergeCell ref="A46:C46"/>
    <mergeCell ref="D44:E44"/>
    <mergeCell ref="E38:F38"/>
    <mergeCell ref="A35:C35"/>
    <mergeCell ref="A36:C36"/>
    <mergeCell ref="A37:C37"/>
    <mergeCell ref="A44:B44"/>
    <mergeCell ref="A38:D38"/>
    <mergeCell ref="A33:C33"/>
    <mergeCell ref="A34:C34"/>
    <mergeCell ref="A30:C30"/>
    <mergeCell ref="A31:C31"/>
    <mergeCell ref="A32:C32"/>
    <mergeCell ref="A29:C29"/>
    <mergeCell ref="A28:C28"/>
    <mergeCell ref="A22:C22"/>
    <mergeCell ref="A18:C18"/>
    <mergeCell ref="E18:F18"/>
    <mergeCell ref="E22:F22"/>
    <mergeCell ref="A19:C19"/>
    <mergeCell ref="E19:F19"/>
    <mergeCell ref="A20:C20"/>
    <mergeCell ref="E20:F20"/>
    <mergeCell ref="A25:C25"/>
    <mergeCell ref="A26:C26"/>
    <mergeCell ref="A24:C24"/>
    <mergeCell ref="A23:C23"/>
    <mergeCell ref="A27:C27"/>
    <mergeCell ref="A8:C8"/>
    <mergeCell ref="A7:C7"/>
    <mergeCell ref="A9:C9"/>
    <mergeCell ref="A10:C10"/>
    <mergeCell ref="A11:C11"/>
    <mergeCell ref="A16:C16"/>
    <mergeCell ref="A17:C17"/>
    <mergeCell ref="A15:C15"/>
    <mergeCell ref="A12:C12"/>
    <mergeCell ref="A14:C14"/>
    <mergeCell ref="A13:C13"/>
    <mergeCell ref="E7:F7"/>
    <mergeCell ref="A1:F1"/>
    <mergeCell ref="B3:C3"/>
    <mergeCell ref="E3:F3"/>
    <mergeCell ref="A5:C5"/>
    <mergeCell ref="E6:F6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8.28515625" style="6" customWidth="1"/>
    <col min="8" max="8" width="17" style="6" customWidth="1"/>
    <col min="9" max="9" width="17.28515625" style="6" customWidth="1"/>
    <col min="10" max="10" width="18.7109375" style="6" customWidth="1"/>
    <col min="11" max="12" width="11.42578125" style="6"/>
    <col min="13" max="16384" width="11.42578125" style="1"/>
  </cols>
  <sheetData>
    <row r="1" spans="1:6" ht="30" customHeight="1" thickBot="1">
      <c r="A1" s="158" t="s">
        <v>52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24">
        <v>21</v>
      </c>
      <c r="E5" s="8" t="s">
        <v>5</v>
      </c>
      <c r="F5" s="15">
        <f>ROUND(1776*(D5*100/22)/100,0)</f>
        <v>1695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52" t="s">
        <v>3</v>
      </c>
      <c r="B7" s="153"/>
      <c r="C7" s="153"/>
      <c r="D7" s="20"/>
      <c r="E7" s="109">
        <f>D5*36</f>
        <v>756</v>
      </c>
      <c r="F7" s="110"/>
    </row>
    <row r="8" spans="1:6" ht="30" customHeight="1">
      <c r="A8" s="150"/>
      <c r="B8" s="151"/>
      <c r="C8" s="161"/>
      <c r="D8" s="21"/>
      <c r="E8" s="12"/>
      <c r="F8" s="12"/>
    </row>
    <row r="9" spans="1:6" ht="30" customHeight="1">
      <c r="A9" s="117"/>
      <c r="B9" s="118"/>
      <c r="C9" s="156"/>
      <c r="D9" s="13"/>
      <c r="E9" s="12"/>
      <c r="F9" s="12"/>
    </row>
    <row r="10" spans="1:6" ht="30" customHeight="1">
      <c r="A10" s="117"/>
      <c r="B10" s="118"/>
      <c r="C10" s="156"/>
      <c r="D10" s="13"/>
      <c r="E10" s="12"/>
      <c r="F10" s="12"/>
    </row>
    <row r="11" spans="1:6" ht="30" customHeight="1">
      <c r="A11" s="117"/>
      <c r="B11" s="118"/>
      <c r="C11" s="156"/>
      <c r="D11" s="13"/>
      <c r="E11" s="12"/>
      <c r="F11" s="12"/>
    </row>
    <row r="12" spans="1:6" ht="30" customHeight="1">
      <c r="A12" s="125"/>
      <c r="B12" s="126"/>
      <c r="C12" s="126"/>
      <c r="D12" s="13"/>
      <c r="E12" s="12"/>
      <c r="F12" s="12"/>
    </row>
    <row r="13" spans="1:6" ht="30" customHeight="1">
      <c r="A13" s="125"/>
      <c r="B13" s="126"/>
      <c r="C13" s="126"/>
      <c r="D13" s="13"/>
      <c r="E13" s="12"/>
      <c r="F13" s="12"/>
    </row>
    <row r="14" spans="1:6" ht="30" customHeight="1">
      <c r="A14" s="125"/>
      <c r="B14" s="126"/>
      <c r="C14" s="126"/>
      <c r="D14" s="13"/>
      <c r="E14" s="12"/>
      <c r="F14" s="12"/>
    </row>
    <row r="15" spans="1:6" ht="30" customHeight="1">
      <c r="A15" s="117"/>
      <c r="B15" s="118"/>
      <c r="C15" s="156"/>
      <c r="D15" s="13"/>
      <c r="E15" s="12"/>
      <c r="F15" s="12"/>
    </row>
    <row r="16" spans="1:6" ht="30" customHeight="1">
      <c r="A16" s="117"/>
      <c r="B16" s="118"/>
      <c r="C16" s="156"/>
      <c r="D16" s="13"/>
      <c r="E16" s="12"/>
      <c r="F16" s="12"/>
    </row>
    <row r="17" spans="1:7" ht="30" customHeight="1" thickBot="1">
      <c r="A17" s="119"/>
      <c r="B17" s="120"/>
      <c r="C17" s="157"/>
      <c r="D17" s="14"/>
      <c r="E17" s="12"/>
      <c r="F17" s="12"/>
    </row>
    <row r="18" spans="1:7" ht="30" customHeight="1" thickBot="1">
      <c r="A18" s="123" t="s">
        <v>4</v>
      </c>
      <c r="B18" s="124"/>
      <c r="C18" s="145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09">
        <f>ROUND(E7*5/6,0)</f>
        <v>630</v>
      </c>
      <c r="F19" s="110"/>
    </row>
    <row r="20" spans="1:7" ht="30" customHeight="1" thickBot="1">
      <c r="A20" s="123" t="s">
        <v>9</v>
      </c>
      <c r="B20" s="124"/>
      <c r="C20" s="124"/>
      <c r="D20" s="10"/>
      <c r="E20" s="109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52" t="s">
        <v>7</v>
      </c>
      <c r="B22" s="153"/>
      <c r="C22" s="153"/>
      <c r="D22" s="26"/>
      <c r="E22" s="132">
        <f>F5-E20</f>
        <v>309</v>
      </c>
      <c r="F22" s="110"/>
    </row>
    <row r="23" spans="1:7" ht="30" customHeight="1">
      <c r="A23" s="137" t="s">
        <v>8</v>
      </c>
      <c r="B23" s="138"/>
      <c r="C23" s="139"/>
      <c r="D23" s="22">
        <f>ROUND(100*(D5*100/22)/100,0)</f>
        <v>95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f>ROUND(20*(D5*100/22)/100,0)</f>
        <v>19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f>ROUND(15*(D5*100/22)/100,0)</f>
        <v>14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6" ht="30" customHeight="1">
      <c r="A33" s="125"/>
      <c r="B33" s="126"/>
      <c r="C33" s="127"/>
      <c r="D33" s="13"/>
      <c r="E33" s="12"/>
      <c r="F33" s="12"/>
    </row>
    <row r="34" spans="1:6" ht="30" customHeight="1">
      <c r="A34" s="125"/>
      <c r="B34" s="126"/>
      <c r="C34" s="127"/>
      <c r="D34" s="13"/>
      <c r="E34" s="12"/>
      <c r="F34" s="12"/>
    </row>
    <row r="35" spans="1:6" ht="30" customHeight="1">
      <c r="A35" s="125"/>
      <c r="B35" s="126"/>
      <c r="C35" s="127"/>
      <c r="D35" s="13"/>
      <c r="E35" s="12"/>
      <c r="F35" s="12"/>
    </row>
    <row r="36" spans="1:6" ht="30" customHeight="1" thickBot="1">
      <c r="A36" s="162"/>
      <c r="B36" s="163"/>
      <c r="C36" s="164"/>
      <c r="D36" s="27"/>
      <c r="E36" s="12"/>
      <c r="F36" s="12"/>
    </row>
    <row r="37" spans="1:6" ht="30" customHeight="1" thickBot="1">
      <c r="A37" s="123" t="s">
        <v>10</v>
      </c>
      <c r="B37" s="124"/>
      <c r="C37" s="145"/>
      <c r="D37" s="15">
        <f>SUM(D23:D36)</f>
        <v>128</v>
      </c>
      <c r="E37" s="12"/>
      <c r="F37" s="12"/>
    </row>
    <row r="38" spans="1:6" ht="30" customHeight="1" thickBot="1">
      <c r="A38" s="123" t="s">
        <v>11</v>
      </c>
      <c r="B38" s="124"/>
      <c r="C38" s="124"/>
      <c r="D38" s="145"/>
      <c r="E38" s="132">
        <f>E7+E19+D37</f>
        <v>1514</v>
      </c>
      <c r="F38" s="110"/>
    </row>
    <row r="43" spans="1:6">
      <c r="A43" s="19"/>
      <c r="B43" s="19"/>
      <c r="D43" s="19"/>
      <c r="E43" s="19"/>
    </row>
    <row r="44" spans="1:6">
      <c r="A44" s="146" t="s">
        <v>56</v>
      </c>
      <c r="B44" s="146"/>
      <c r="D44" s="141" t="s">
        <v>57</v>
      </c>
      <c r="E44" s="141"/>
    </row>
    <row r="46" spans="1:6" ht="21">
      <c r="A46" s="140" t="s">
        <v>28</v>
      </c>
      <c r="B46" s="140"/>
      <c r="C46" s="140"/>
      <c r="D46" s="94">
        <f>E22-D37</f>
        <v>181</v>
      </c>
      <c r="E46" s="95"/>
    </row>
  </sheetData>
  <sheetProtection sheet="1" objects="1" scenarios="1"/>
  <mergeCells count="44">
    <mergeCell ref="E22:F22"/>
    <mergeCell ref="A19:C19"/>
    <mergeCell ref="E19:F19"/>
    <mergeCell ref="A46:C46"/>
    <mergeCell ref="A18:C18"/>
    <mergeCell ref="E18:F18"/>
    <mergeCell ref="A27:C27"/>
    <mergeCell ref="E20:F20"/>
    <mergeCell ref="A44:B44"/>
    <mergeCell ref="E38:F38"/>
    <mergeCell ref="A35:C35"/>
    <mergeCell ref="A36:C36"/>
    <mergeCell ref="A37:C37"/>
    <mergeCell ref="D44:E44"/>
    <mergeCell ref="A38:D38"/>
    <mergeCell ref="A33:C33"/>
    <mergeCell ref="A11:C11"/>
    <mergeCell ref="A15:C15"/>
    <mergeCell ref="A12:C12"/>
    <mergeCell ref="A14:C14"/>
    <mergeCell ref="A13:C13"/>
    <mergeCell ref="A1:F1"/>
    <mergeCell ref="B3:C3"/>
    <mergeCell ref="E3:F3"/>
    <mergeCell ref="A5:C5"/>
    <mergeCell ref="A10:C10"/>
    <mergeCell ref="E7:F7"/>
    <mergeCell ref="A8:C8"/>
    <mergeCell ref="A7:C7"/>
    <mergeCell ref="A9:C9"/>
    <mergeCell ref="A34:C34"/>
    <mergeCell ref="A16:C16"/>
    <mergeCell ref="A30:C30"/>
    <mergeCell ref="A31:C31"/>
    <mergeCell ref="A32:C32"/>
    <mergeCell ref="A20:C20"/>
    <mergeCell ref="A24:C24"/>
    <mergeCell ref="A23:C23"/>
    <mergeCell ref="A28:C28"/>
    <mergeCell ref="A22:C22"/>
    <mergeCell ref="A25:C25"/>
    <mergeCell ref="A26:C26"/>
    <mergeCell ref="A29:C29"/>
    <mergeCell ref="A17:C17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5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8" customWidth="1"/>
    <col min="7" max="7" width="17.7109375" style="8" customWidth="1"/>
    <col min="8" max="8" width="17" style="8" customWidth="1"/>
    <col min="9" max="9" width="20" style="8" customWidth="1"/>
    <col min="10" max="15" width="11.42578125" style="8"/>
    <col min="16" max="16384" width="11.42578125" style="3"/>
  </cols>
  <sheetData>
    <row r="1" spans="1:6" ht="30" customHeight="1" thickBot="1">
      <c r="A1" s="158" t="s">
        <v>53</v>
      </c>
      <c r="B1" s="159"/>
      <c r="C1" s="159"/>
      <c r="D1" s="159"/>
      <c r="E1" s="159"/>
      <c r="F1" s="160"/>
    </row>
    <row r="2" spans="1:6" ht="30" customHeight="1"/>
    <row r="3" spans="1:6" ht="30" customHeight="1">
      <c r="A3" s="8" t="s">
        <v>0</v>
      </c>
      <c r="B3" s="154"/>
      <c r="C3" s="155"/>
      <c r="D3" s="8" t="s">
        <v>1</v>
      </c>
      <c r="E3" s="154"/>
      <c r="F3" s="155"/>
    </row>
    <row r="4" spans="1:6" ht="30" customHeight="1" thickBot="1"/>
    <row r="5" spans="1:6" ht="30" customHeight="1" thickBot="1">
      <c r="A5" s="116" t="s">
        <v>2</v>
      </c>
      <c r="B5" s="116"/>
      <c r="C5" s="116"/>
      <c r="D5" s="24">
        <v>22</v>
      </c>
      <c r="E5" s="8" t="s">
        <v>5</v>
      </c>
      <c r="F5" s="15">
        <f>ROUND(1736*(D5*100/22)/100,0)</f>
        <v>1736</v>
      </c>
    </row>
    <row r="6" spans="1:6" ht="30" customHeight="1" thickBot="1">
      <c r="F6" s="25"/>
    </row>
    <row r="7" spans="1:6" ht="30" customHeight="1" thickBot="1">
      <c r="A7" s="123" t="s">
        <v>3</v>
      </c>
      <c r="B7" s="124"/>
      <c r="C7" s="124"/>
      <c r="D7" s="20"/>
      <c r="E7" s="109">
        <f>D5*36</f>
        <v>792</v>
      </c>
      <c r="F7" s="110"/>
    </row>
    <row r="8" spans="1:6" ht="30" customHeight="1">
      <c r="A8" s="121"/>
      <c r="B8" s="122"/>
      <c r="C8" s="122"/>
      <c r="D8" s="28"/>
      <c r="E8" s="12"/>
      <c r="F8" s="12"/>
    </row>
    <row r="9" spans="1:6" ht="30" customHeight="1">
      <c r="A9" s="117"/>
      <c r="B9" s="118"/>
      <c r="C9" s="118"/>
      <c r="D9" s="28"/>
      <c r="E9" s="12"/>
      <c r="F9" s="12"/>
    </row>
    <row r="10" spans="1:6" ht="30" customHeight="1">
      <c r="A10" s="117"/>
      <c r="B10" s="118"/>
      <c r="C10" s="118"/>
      <c r="D10" s="28"/>
      <c r="E10" s="12"/>
      <c r="F10" s="12"/>
    </row>
    <row r="11" spans="1:6" ht="30" customHeight="1">
      <c r="A11" s="117"/>
      <c r="B11" s="118"/>
      <c r="C11" s="118"/>
      <c r="D11" s="28"/>
      <c r="E11" s="12"/>
      <c r="F11" s="12"/>
    </row>
    <row r="12" spans="1:6" ht="30" customHeight="1">
      <c r="A12" s="125"/>
      <c r="B12" s="126"/>
      <c r="C12" s="127"/>
      <c r="D12" s="28"/>
      <c r="E12" s="12"/>
      <c r="F12" s="12"/>
    </row>
    <row r="13" spans="1:6" ht="30" customHeight="1">
      <c r="A13" s="125"/>
      <c r="B13" s="126"/>
      <c r="C13" s="127"/>
      <c r="D13" s="28"/>
      <c r="E13" s="12"/>
      <c r="F13" s="12"/>
    </row>
    <row r="14" spans="1:6" ht="30" customHeight="1">
      <c r="A14" s="125"/>
      <c r="B14" s="126"/>
      <c r="C14" s="127"/>
      <c r="D14" s="28"/>
      <c r="E14" s="12"/>
      <c r="F14" s="12"/>
    </row>
    <row r="15" spans="1:6" ht="30" customHeight="1">
      <c r="A15" s="117"/>
      <c r="B15" s="118"/>
      <c r="C15" s="118"/>
      <c r="D15" s="28"/>
      <c r="E15" s="12"/>
      <c r="F15" s="12"/>
    </row>
    <row r="16" spans="1:6" ht="30" customHeight="1">
      <c r="A16" s="117"/>
      <c r="B16" s="118"/>
      <c r="C16" s="118"/>
      <c r="D16" s="28"/>
      <c r="E16" s="12"/>
      <c r="F16" s="12"/>
    </row>
    <row r="17" spans="1:7" ht="30" customHeight="1" thickBot="1">
      <c r="A17" s="169"/>
      <c r="B17" s="170"/>
      <c r="C17" s="170"/>
      <c r="D17" s="28"/>
      <c r="E17" s="12"/>
      <c r="F17" s="12"/>
    </row>
    <row r="18" spans="1:7" ht="30" customHeight="1" thickTop="1" thickBot="1">
      <c r="A18" s="165" t="s">
        <v>4</v>
      </c>
      <c r="B18" s="166"/>
      <c r="C18" s="167"/>
      <c r="D18" s="29">
        <f>SUM(D8:D17)</f>
        <v>0</v>
      </c>
      <c r="E18" s="168"/>
      <c r="F18" s="168"/>
      <c r="G18" s="12"/>
    </row>
    <row r="19" spans="1:7" ht="30" customHeight="1" thickBot="1">
      <c r="A19" s="123" t="s">
        <v>6</v>
      </c>
      <c r="B19" s="124"/>
      <c r="C19" s="124"/>
      <c r="D19" s="10"/>
      <c r="E19" s="109">
        <f>ROUND(E7*5/6,0)</f>
        <v>660</v>
      </c>
      <c r="F19" s="110"/>
    </row>
    <row r="20" spans="1:7" ht="30" customHeight="1" thickBot="1">
      <c r="A20" s="123" t="s">
        <v>9</v>
      </c>
      <c r="B20" s="124"/>
      <c r="C20" s="124"/>
      <c r="D20" s="10"/>
      <c r="E20" s="109">
        <f>E7+E19</f>
        <v>1452</v>
      </c>
      <c r="F20" s="110"/>
    </row>
    <row r="21" spans="1:7" ht="30" customHeight="1" thickBot="1"/>
    <row r="22" spans="1:7" ht="30" customHeight="1" thickBot="1">
      <c r="A22" s="123" t="s">
        <v>7</v>
      </c>
      <c r="B22" s="124"/>
      <c r="C22" s="124"/>
      <c r="D22" s="10"/>
      <c r="E22" s="132">
        <f>F5-E20</f>
        <v>284</v>
      </c>
      <c r="F22" s="110"/>
    </row>
    <row r="23" spans="1:7" ht="30" customHeight="1">
      <c r="A23" s="137" t="s">
        <v>8</v>
      </c>
      <c r="B23" s="138"/>
      <c r="C23" s="178"/>
      <c r="D23" s="30">
        <f>ROUND(100*(D5*100/22)/100,0)</f>
        <v>100</v>
      </c>
      <c r="E23" s="12"/>
      <c r="F23" s="12"/>
    </row>
    <row r="24" spans="1:7" ht="30" customHeight="1">
      <c r="A24" s="134" t="s">
        <v>29</v>
      </c>
      <c r="B24" s="135"/>
      <c r="C24" s="177"/>
      <c r="D24" s="31">
        <f>ROUND(20*(D5*100/22)/100,0)</f>
        <v>20</v>
      </c>
      <c r="E24" s="12"/>
      <c r="F24" s="12"/>
    </row>
    <row r="25" spans="1:7" ht="30" customHeight="1" thickBot="1">
      <c r="A25" s="171" t="s">
        <v>27</v>
      </c>
      <c r="B25" s="172"/>
      <c r="C25" s="173"/>
      <c r="D25" s="32">
        <f>ROUND(15*(D5*100/22)/100,0)</f>
        <v>15</v>
      </c>
      <c r="E25" s="12"/>
      <c r="F25" s="12"/>
    </row>
    <row r="26" spans="1:7" ht="30" customHeight="1">
      <c r="A26" s="174"/>
      <c r="B26" s="175"/>
      <c r="C26" s="176"/>
      <c r="D26" s="11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12" ht="30" customHeight="1">
      <c r="A33" s="125"/>
      <c r="B33" s="126"/>
      <c r="C33" s="127"/>
      <c r="D33" s="13"/>
      <c r="E33" s="12"/>
      <c r="F33" s="12"/>
    </row>
    <row r="34" spans="1:12" ht="30" customHeight="1">
      <c r="A34" s="125"/>
      <c r="B34" s="126"/>
      <c r="C34" s="127"/>
      <c r="D34" s="13"/>
      <c r="E34" s="12"/>
      <c r="F34" s="12"/>
    </row>
    <row r="35" spans="1:12" ht="30" customHeight="1">
      <c r="A35" s="125"/>
      <c r="B35" s="126"/>
      <c r="C35" s="127"/>
      <c r="D35" s="13"/>
      <c r="E35" s="12"/>
      <c r="F35" s="12"/>
    </row>
    <row r="36" spans="1:12" ht="30" customHeight="1" thickBot="1">
      <c r="A36" s="142"/>
      <c r="B36" s="143"/>
      <c r="C36" s="144"/>
      <c r="D36" s="14"/>
      <c r="E36" s="12"/>
      <c r="F36" s="12"/>
    </row>
    <row r="37" spans="1:12" ht="30" customHeight="1" thickBot="1">
      <c r="A37" s="123" t="s">
        <v>10</v>
      </c>
      <c r="B37" s="124"/>
      <c r="C37" s="145"/>
      <c r="D37" s="15">
        <f>SUM(D23:D36)</f>
        <v>135</v>
      </c>
      <c r="K37" s="34"/>
      <c r="L37" s="34"/>
    </row>
    <row r="38" spans="1:12" ht="30" customHeight="1" thickBot="1">
      <c r="A38" s="123" t="s">
        <v>11</v>
      </c>
      <c r="B38" s="124"/>
      <c r="C38" s="124"/>
      <c r="D38" s="145"/>
      <c r="E38" s="132">
        <f>E7+E19+D37</f>
        <v>1587</v>
      </c>
      <c r="F38" s="110"/>
    </row>
    <row r="43" spans="1:12">
      <c r="A43" s="33"/>
      <c r="B43" s="33"/>
      <c r="D43" s="19"/>
      <c r="E43" s="19"/>
    </row>
    <row r="44" spans="1:12">
      <c r="A44" s="116" t="s">
        <v>56</v>
      </c>
      <c r="B44" s="116"/>
      <c r="D44" s="141" t="s">
        <v>57</v>
      </c>
      <c r="E44" s="141"/>
    </row>
    <row r="45" spans="1:12" ht="21">
      <c r="A45" s="140" t="s">
        <v>28</v>
      </c>
      <c r="B45" s="140"/>
      <c r="C45" s="140"/>
      <c r="D45" s="96">
        <f>E22-D37</f>
        <v>149</v>
      </c>
    </row>
  </sheetData>
  <sheetProtection sheet="1" objects="1" scenarios="1"/>
  <mergeCells count="44">
    <mergeCell ref="A45:C45"/>
    <mergeCell ref="D44:E44"/>
    <mergeCell ref="E38:F38"/>
    <mergeCell ref="A35:C35"/>
    <mergeCell ref="A36:C36"/>
    <mergeCell ref="A37:C37"/>
    <mergeCell ref="A44:B44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16:C16"/>
    <mergeCell ref="A17:C17"/>
    <mergeCell ref="A25:C25"/>
    <mergeCell ref="A26:C26"/>
    <mergeCell ref="A24:C24"/>
    <mergeCell ref="A23:C23"/>
    <mergeCell ref="E20:F20"/>
    <mergeCell ref="A22:C22"/>
    <mergeCell ref="A18:C18"/>
    <mergeCell ref="E18:F18"/>
    <mergeCell ref="E22:F22"/>
    <mergeCell ref="A19:C19"/>
    <mergeCell ref="E19:F19"/>
    <mergeCell ref="A20:C20"/>
    <mergeCell ref="A9:C9"/>
    <mergeCell ref="A10:C10"/>
    <mergeCell ref="A11:C11"/>
    <mergeCell ref="A15:C15"/>
    <mergeCell ref="A12:C12"/>
    <mergeCell ref="A14:C14"/>
    <mergeCell ref="A13:C13"/>
    <mergeCell ref="E7:F7"/>
    <mergeCell ref="A8:C8"/>
    <mergeCell ref="A7:C7"/>
    <mergeCell ref="A1:F1"/>
    <mergeCell ref="B3:C3"/>
    <mergeCell ref="E3:F3"/>
    <mergeCell ref="A5:C5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6.28515625" style="6" customWidth="1"/>
    <col min="8" max="8" width="18.28515625" style="6" customWidth="1"/>
    <col min="9" max="9" width="18" style="6" customWidth="1"/>
    <col min="10" max="16384" width="11.42578125" style="1"/>
  </cols>
  <sheetData>
    <row r="1" spans="1:6" ht="30" customHeight="1" thickBot="1">
      <c r="A1" s="158" t="s">
        <v>54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14"/>
      <c r="C3" s="115"/>
      <c r="D3" s="8" t="s">
        <v>1</v>
      </c>
      <c r="E3" s="114"/>
      <c r="F3" s="115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16" t="s">
        <v>2</v>
      </c>
      <c r="B5" s="116"/>
      <c r="C5" s="116"/>
      <c r="D5" s="24">
        <v>21</v>
      </c>
      <c r="E5" s="8" t="s">
        <v>5</v>
      </c>
      <c r="F5" s="35">
        <f>ROUND(1776*(D5*100/21)/100,0)</f>
        <v>1776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52" t="s">
        <v>3</v>
      </c>
      <c r="B7" s="153"/>
      <c r="C7" s="153"/>
      <c r="D7" s="20"/>
      <c r="E7" s="109">
        <f>D5*36</f>
        <v>756</v>
      </c>
      <c r="F7" s="110"/>
    </row>
    <row r="8" spans="1:6" ht="30" customHeight="1">
      <c r="A8" s="150"/>
      <c r="B8" s="151"/>
      <c r="C8" s="151"/>
      <c r="D8" s="21"/>
      <c r="E8" s="12"/>
      <c r="F8" s="12"/>
    </row>
    <row r="9" spans="1:6" ht="30" customHeight="1">
      <c r="A9" s="117"/>
      <c r="B9" s="118"/>
      <c r="C9" s="118"/>
      <c r="D9" s="13"/>
      <c r="E9" s="12"/>
      <c r="F9" s="12"/>
    </row>
    <row r="10" spans="1:6" ht="30" customHeight="1">
      <c r="A10" s="117"/>
      <c r="B10" s="118"/>
      <c r="C10" s="118"/>
      <c r="D10" s="13"/>
      <c r="E10" s="12"/>
      <c r="F10" s="12"/>
    </row>
    <row r="11" spans="1:6" ht="30" customHeight="1">
      <c r="A11" s="117"/>
      <c r="B11" s="118"/>
      <c r="C11" s="118"/>
      <c r="D11" s="13"/>
      <c r="E11" s="12"/>
      <c r="F11" s="12"/>
    </row>
    <row r="12" spans="1:6" ht="30" customHeight="1">
      <c r="A12" s="117"/>
      <c r="B12" s="118"/>
      <c r="C12" s="118"/>
      <c r="D12" s="13"/>
      <c r="E12" s="12"/>
      <c r="F12" s="12"/>
    </row>
    <row r="13" spans="1:6" ht="30" customHeight="1">
      <c r="A13" s="117"/>
      <c r="B13" s="118"/>
      <c r="C13" s="118"/>
      <c r="D13" s="13"/>
      <c r="E13" s="12"/>
      <c r="F13" s="12"/>
    </row>
    <row r="14" spans="1:6" ht="30" customHeight="1">
      <c r="A14" s="117"/>
      <c r="B14" s="118"/>
      <c r="C14" s="118"/>
      <c r="D14" s="13"/>
      <c r="E14" s="12"/>
      <c r="F14" s="12"/>
    </row>
    <row r="15" spans="1:6" ht="30" customHeight="1">
      <c r="A15" s="117"/>
      <c r="B15" s="118"/>
      <c r="C15" s="118"/>
      <c r="D15" s="13"/>
      <c r="E15" s="12"/>
      <c r="F15" s="12"/>
    </row>
    <row r="16" spans="1:6" ht="30" customHeight="1">
      <c r="A16" s="117"/>
      <c r="B16" s="118"/>
      <c r="C16" s="118"/>
      <c r="D16" s="13"/>
      <c r="E16" s="12"/>
      <c r="F16" s="12"/>
    </row>
    <row r="17" spans="1:7" ht="30" customHeight="1" thickBot="1">
      <c r="A17" s="119"/>
      <c r="B17" s="120"/>
      <c r="C17" s="120"/>
      <c r="D17" s="14"/>
      <c r="E17" s="12"/>
      <c r="F17" s="12"/>
    </row>
    <row r="18" spans="1:7" ht="30" customHeight="1" thickBot="1">
      <c r="A18" s="128" t="s">
        <v>4</v>
      </c>
      <c r="B18" s="129"/>
      <c r="C18" s="130"/>
      <c r="D18" s="15">
        <f>SUM(D8:D17)</f>
        <v>0</v>
      </c>
      <c r="E18" s="131"/>
      <c r="F18" s="131"/>
      <c r="G18" s="16"/>
    </row>
    <row r="19" spans="1:7" ht="30" customHeight="1" thickBot="1">
      <c r="A19" s="123" t="s">
        <v>6</v>
      </c>
      <c r="B19" s="124"/>
      <c r="C19" s="124"/>
      <c r="D19" s="10"/>
      <c r="E19" s="131">
        <f>ROUND(E7*5/6,0)</f>
        <v>630</v>
      </c>
      <c r="F19" s="133"/>
    </row>
    <row r="20" spans="1:7" ht="30" customHeight="1" thickBot="1">
      <c r="A20" s="123" t="s">
        <v>9</v>
      </c>
      <c r="B20" s="124"/>
      <c r="C20" s="124"/>
      <c r="D20" s="10"/>
      <c r="E20" s="109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23" t="s">
        <v>7</v>
      </c>
      <c r="B22" s="124"/>
      <c r="C22" s="124"/>
      <c r="D22" s="10"/>
      <c r="E22" s="132">
        <f>F5-E20</f>
        <v>390</v>
      </c>
      <c r="F22" s="110"/>
    </row>
    <row r="23" spans="1:7" ht="30" customHeight="1">
      <c r="A23" s="137" t="s">
        <v>8</v>
      </c>
      <c r="B23" s="138"/>
      <c r="C23" s="139"/>
      <c r="D23" s="17">
        <f>ROUND(100*(D5*100/21)/100,0)</f>
        <v>100</v>
      </c>
      <c r="E23" s="12"/>
      <c r="F23" s="12"/>
    </row>
    <row r="24" spans="1:7" ht="30" customHeight="1">
      <c r="A24" s="134" t="s">
        <v>29</v>
      </c>
      <c r="B24" s="135"/>
      <c r="C24" s="136"/>
      <c r="D24" s="18">
        <f>ROUND(20*(D5*100/21)/100,0)</f>
        <v>20</v>
      </c>
      <c r="E24" s="12"/>
      <c r="F24" s="12"/>
    </row>
    <row r="25" spans="1:7" ht="30" customHeight="1">
      <c r="A25" s="134" t="s">
        <v>27</v>
      </c>
      <c r="B25" s="135"/>
      <c r="C25" s="136"/>
      <c r="D25" s="18">
        <f>ROUND(15*(D5*100/21)/100,0)</f>
        <v>15</v>
      </c>
      <c r="E25" s="12"/>
      <c r="F25" s="12"/>
    </row>
    <row r="26" spans="1:7" ht="30" customHeight="1">
      <c r="A26" s="125"/>
      <c r="B26" s="126"/>
      <c r="C26" s="127"/>
      <c r="D26" s="13"/>
      <c r="E26" s="12"/>
      <c r="F26" s="12"/>
    </row>
    <row r="27" spans="1:7" ht="30" customHeight="1">
      <c r="A27" s="125"/>
      <c r="B27" s="126"/>
      <c r="C27" s="127"/>
      <c r="D27" s="13"/>
      <c r="E27" s="12"/>
      <c r="F27" s="12"/>
    </row>
    <row r="28" spans="1:7" ht="30" customHeight="1">
      <c r="A28" s="125"/>
      <c r="B28" s="126"/>
      <c r="C28" s="127"/>
      <c r="D28" s="13"/>
      <c r="E28" s="12"/>
      <c r="F28" s="12"/>
    </row>
    <row r="29" spans="1:7" ht="30" customHeight="1">
      <c r="A29" s="125"/>
      <c r="B29" s="126"/>
      <c r="C29" s="127"/>
      <c r="D29" s="13"/>
      <c r="E29" s="12"/>
      <c r="F29" s="12"/>
    </row>
    <row r="30" spans="1:7" ht="30" customHeight="1">
      <c r="A30" s="125"/>
      <c r="B30" s="126"/>
      <c r="C30" s="127"/>
      <c r="D30" s="13"/>
      <c r="E30" s="12"/>
      <c r="F30" s="12"/>
    </row>
    <row r="31" spans="1:7" ht="30" customHeight="1">
      <c r="A31" s="125"/>
      <c r="B31" s="126"/>
      <c r="C31" s="127"/>
      <c r="D31" s="13"/>
      <c r="E31" s="12"/>
      <c r="F31" s="12"/>
    </row>
    <row r="32" spans="1:7" ht="30" customHeight="1">
      <c r="A32" s="125"/>
      <c r="B32" s="126"/>
      <c r="C32" s="127"/>
      <c r="D32" s="13"/>
      <c r="E32" s="12"/>
      <c r="F32" s="12"/>
    </row>
    <row r="33" spans="1:11" ht="30" customHeight="1">
      <c r="A33" s="125"/>
      <c r="B33" s="126"/>
      <c r="C33" s="127"/>
      <c r="D33" s="13"/>
      <c r="E33" s="12"/>
      <c r="F33" s="12"/>
    </row>
    <row r="34" spans="1:11" ht="30" customHeight="1">
      <c r="A34" s="125"/>
      <c r="B34" s="126"/>
      <c r="C34" s="127"/>
      <c r="D34" s="13"/>
      <c r="E34" s="12"/>
      <c r="F34" s="12"/>
    </row>
    <row r="35" spans="1:11" ht="30" customHeight="1">
      <c r="A35" s="125"/>
      <c r="B35" s="126"/>
      <c r="C35" s="127"/>
      <c r="D35" s="13"/>
      <c r="E35" s="12"/>
      <c r="F35" s="12"/>
      <c r="J35" s="6"/>
      <c r="K35" s="6"/>
    </row>
    <row r="36" spans="1:11" ht="30" customHeight="1" thickBot="1">
      <c r="A36" s="142"/>
      <c r="B36" s="143"/>
      <c r="C36" s="144"/>
      <c r="D36" s="14"/>
      <c r="E36" s="12"/>
      <c r="F36" s="12"/>
      <c r="J36" s="6"/>
      <c r="K36" s="6"/>
    </row>
    <row r="37" spans="1:11" ht="30" customHeight="1" thickBot="1">
      <c r="A37" s="123" t="s">
        <v>10</v>
      </c>
      <c r="B37" s="124"/>
      <c r="C37" s="145"/>
      <c r="D37" s="15">
        <f>SUM(D23:D36)</f>
        <v>135</v>
      </c>
      <c r="E37" s="8"/>
      <c r="F37" s="8"/>
      <c r="K37" s="36"/>
    </row>
    <row r="38" spans="1:11" ht="30" customHeight="1" thickBot="1">
      <c r="A38" s="123" t="s">
        <v>11</v>
      </c>
      <c r="B38" s="124"/>
      <c r="C38" s="124"/>
      <c r="D38" s="145"/>
      <c r="E38" s="132">
        <f>E7+E19+D37</f>
        <v>1521</v>
      </c>
      <c r="F38" s="110"/>
      <c r="J38" s="6"/>
      <c r="K38" s="6"/>
    </row>
    <row r="43" spans="1:11">
      <c r="A43" s="19"/>
      <c r="B43" s="19"/>
      <c r="D43" s="19"/>
      <c r="E43" s="19"/>
    </row>
    <row r="44" spans="1:11">
      <c r="A44" s="146" t="s">
        <v>56</v>
      </c>
      <c r="B44" s="146"/>
      <c r="D44" s="141" t="s">
        <v>57</v>
      </c>
      <c r="E44" s="141"/>
    </row>
    <row r="46" spans="1:11" ht="21">
      <c r="A46" s="140" t="s">
        <v>28</v>
      </c>
      <c r="B46" s="140"/>
      <c r="C46" s="140"/>
      <c r="D46" s="96">
        <f>E22-D37</f>
        <v>255</v>
      </c>
    </row>
  </sheetData>
  <sheetProtection sheet="1" objects="1" scenarios="1"/>
  <mergeCells count="44">
    <mergeCell ref="A46:C46"/>
    <mergeCell ref="D44:E44"/>
    <mergeCell ref="E38:F38"/>
    <mergeCell ref="A35:C35"/>
    <mergeCell ref="A36:C36"/>
    <mergeCell ref="A37:C37"/>
    <mergeCell ref="A44:B44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16:C16"/>
    <mergeCell ref="A17:C17"/>
    <mergeCell ref="A25:C25"/>
    <mergeCell ref="A26:C26"/>
    <mergeCell ref="A24:C24"/>
    <mergeCell ref="A23:C23"/>
    <mergeCell ref="E20:F20"/>
    <mergeCell ref="A22:C22"/>
    <mergeCell ref="A18:C18"/>
    <mergeCell ref="E18:F18"/>
    <mergeCell ref="E22:F22"/>
    <mergeCell ref="A19:C19"/>
    <mergeCell ref="E19:F19"/>
    <mergeCell ref="A20:C20"/>
    <mergeCell ref="A9:C9"/>
    <mergeCell ref="A10:C10"/>
    <mergeCell ref="A11:C11"/>
    <mergeCell ref="A15:C15"/>
    <mergeCell ref="A12:C12"/>
    <mergeCell ref="A14:C14"/>
    <mergeCell ref="A13:C13"/>
    <mergeCell ref="A8:C8"/>
    <mergeCell ref="A7:C7"/>
    <mergeCell ref="A1:F1"/>
    <mergeCell ref="B3:C3"/>
    <mergeCell ref="E3:F3"/>
    <mergeCell ref="A5:C5"/>
    <mergeCell ref="E7:F7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Ausfüllhilfe</vt:lpstr>
      <vt:lpstr>aliquot</vt:lpstr>
      <vt:lpstr>1776_22</vt:lpstr>
      <vt:lpstr>1736_22</vt:lpstr>
      <vt:lpstr>1776_21</vt:lpstr>
      <vt:lpstr>1736_21</vt:lpstr>
      <vt:lpstr>verm.22_1776</vt:lpstr>
      <vt:lpstr>verm.22_1736</vt:lpstr>
      <vt:lpstr>verm.21_1776</vt:lpstr>
      <vt:lpstr>verm.21_1736</vt:lpstr>
      <vt:lpstr>'1736_21'!Druckbereich</vt:lpstr>
      <vt:lpstr>'1736_22'!Druckbereich</vt:lpstr>
      <vt:lpstr>'1776_21'!Druckbereich</vt:lpstr>
      <vt:lpstr>'1776_22'!Druckbereich</vt:lpstr>
      <vt:lpstr>Ausfüllhilfe!Druckbereich</vt:lpstr>
      <vt:lpstr>verm.21_1736!Druckbereich</vt:lpstr>
      <vt:lpstr>verm.21_1776!Druckbereich</vt:lpstr>
      <vt:lpstr>verm.22_1736!Druckbereich</vt:lpstr>
      <vt:lpstr>verm.22_1776!Druckbereich</vt:lpstr>
    </vt:vector>
  </TitlesOfParts>
  <Company>Seibezeder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Kamleitner Sonja</dc:creator>
  <cp:lastModifiedBy>Kamleitner Sonja</cp:lastModifiedBy>
  <cp:lastPrinted>2022-06-21T12:27:49Z</cp:lastPrinted>
  <dcterms:created xsi:type="dcterms:W3CDTF">2001-04-23T15:17:23Z</dcterms:created>
  <dcterms:modified xsi:type="dcterms:W3CDTF">2024-07-25T09:22:43Z</dcterms:modified>
</cp:coreProperties>
</file>